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320" windowHeight="10425"/>
  </bookViews>
  <sheets>
    <sheet name="Příloha č. 1- Celkový přehled č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C60" i="1" l="1"/>
  <c r="E44" i="1" l="1"/>
  <c r="E37" i="1"/>
  <c r="E33" i="1"/>
  <c r="E23" i="1"/>
  <c r="E16" i="1"/>
  <c r="D44" i="1"/>
  <c r="D46" i="1" s="1"/>
  <c r="D37" i="1"/>
  <c r="D30" i="1"/>
  <c r="D33" i="1" s="1"/>
  <c r="D23" i="1"/>
  <c r="D16" i="1"/>
  <c r="E97" i="1"/>
  <c r="D97" i="1"/>
  <c r="C97" i="1"/>
  <c r="E89" i="1"/>
  <c r="D89" i="1"/>
  <c r="C89" i="1"/>
  <c r="E81" i="1"/>
  <c r="D81" i="1"/>
  <c r="C81" i="1"/>
  <c r="E74" i="1"/>
  <c r="D74" i="1"/>
  <c r="C74" i="1"/>
  <c r="E69" i="1"/>
  <c r="D69" i="1"/>
  <c r="C69" i="1"/>
  <c r="C44" i="1"/>
  <c r="C37" i="1"/>
  <c r="C33" i="1"/>
  <c r="C23" i="1"/>
  <c r="C16" i="1"/>
  <c r="D26" i="1" l="1"/>
  <c r="D51" i="1" s="1"/>
  <c r="C46" i="1"/>
  <c r="D83" i="1"/>
  <c r="E83" i="1"/>
  <c r="E46" i="1"/>
  <c r="C26" i="1"/>
  <c r="C51" i="1" s="1"/>
  <c r="D84" i="1"/>
  <c r="D90" i="1" s="1"/>
  <c r="E84" i="1"/>
  <c r="E90" i="1" s="1"/>
  <c r="C84" i="1"/>
  <c r="C90" i="1" s="1"/>
  <c r="E26" i="1"/>
  <c r="E51" i="1" l="1"/>
  <c r="E100" i="1" s="1"/>
  <c r="C100" i="1"/>
  <c r="D100" i="1"/>
</calcChain>
</file>

<file path=xl/sharedStrings.xml><?xml version="1.0" encoding="utf-8"?>
<sst xmlns="http://schemas.openxmlformats.org/spreadsheetml/2006/main" count="105" uniqueCount="86">
  <si>
    <r>
      <t xml:space="preserve">Příloha č. 1- Celkový přehled čerpání prostředků na zahraniční rozvojovou  spolupráci dle UV 481/2022 v r. 2023                                     </t>
    </r>
    <r>
      <rPr>
        <b/>
        <sz val="12"/>
        <color indexed="8"/>
        <rFont val="Georgia"/>
        <family val="1"/>
        <charset val="238"/>
      </rPr>
      <t xml:space="preserve">           </t>
    </r>
  </si>
  <si>
    <t>Region / země</t>
  </si>
  <si>
    <t xml:space="preserve">Tematické priority / Programy ZRS ČR </t>
  </si>
  <si>
    <r>
      <t xml:space="preserve">Objem finančních prostředků </t>
    </r>
    <r>
      <rPr>
        <b/>
        <sz val="8"/>
        <rFont val="Georgia"/>
        <family val="1"/>
        <charset val="238"/>
      </rPr>
      <t>2023 (v Kč)</t>
    </r>
  </si>
  <si>
    <t>Rozpočet upravený včetně RO a NNV
(v Kč)</t>
  </si>
  <si>
    <t>Skutečné čerpání finančních prostředků 2023
(v Kč)</t>
  </si>
  <si>
    <t>TÉMATA  ROZVOJOVÉ  SPOLUPRÁCE (ČRA)</t>
  </si>
  <si>
    <t>PRIORITNÍ  ZEMĚ  ZRS ČR (dle UV č. 631/2016)</t>
  </si>
  <si>
    <t>CELKEM Bosna a Hercegovina</t>
  </si>
  <si>
    <t>CELKEM Etiopie</t>
  </si>
  <si>
    <t>CELKEM Moldavsko</t>
  </si>
  <si>
    <t>CELKEM Gruzie</t>
  </si>
  <si>
    <t>CELKEM Kambodža</t>
  </si>
  <si>
    <t>CELKEM Zambie</t>
  </si>
  <si>
    <t>CELKEM  PRIORITNÍ  ZEMĚ  ZRS ČR</t>
  </si>
  <si>
    <r>
      <t>CELKEM  PROSTŘEDKY Z EK</t>
    </r>
    <r>
      <rPr>
        <sz val="10"/>
        <rFont val="Georgia"/>
        <family val="1"/>
        <charset val="238"/>
      </rPr>
      <t xml:space="preserve"> (na rozvojové aktivity v prioritních zemích včetně částky na platy)</t>
    </r>
  </si>
  <si>
    <t>SPECIFICKÉ ZEMĚ ZRS</t>
  </si>
  <si>
    <t>Ukrajina</t>
  </si>
  <si>
    <t xml:space="preserve">Rozvojové aktivity v gesci ČRA - obnova a podpora demokratické transformace Ukrajiny </t>
  </si>
  <si>
    <t>CELKEM  SPECIFICKÉ ZEMĚ ZRS ČR</t>
  </si>
  <si>
    <t xml:space="preserve">Volné nealokované prostředky </t>
  </si>
  <si>
    <t>CELKEM  TÉMATA  ROZVOJOVÉ  SPOLUPÁCE  V GESCI  ČRA</t>
  </si>
  <si>
    <t>DALŠÍ ROZVOJOVÉ AKTIVITY V GESCI ČRA</t>
  </si>
  <si>
    <t>Dotační programy pro NNO, kraje a vysoké školy</t>
  </si>
  <si>
    <t>ČR</t>
  </si>
  <si>
    <t>Globální vzdělávání a osvěta veřejnosti</t>
  </si>
  <si>
    <t>Posilování kapacit implementačních partnerů ZRS</t>
  </si>
  <si>
    <t>Rozvojové země</t>
  </si>
  <si>
    <t xml:space="preserve">Podpora trojstranných projektů českých subjektů                             </t>
  </si>
  <si>
    <t>CELKEM dotační programy v gesci ČRA</t>
  </si>
  <si>
    <t xml:space="preserve">Podpora zapojení soukromého sektoru do ZRS </t>
  </si>
  <si>
    <t>Program B2B v ZRS (projekty rozvojově - ekonomického partnerství,  podpora účasti českých subjektů v evropských finančních rozvojových nástrojích a příprava studií proveditelnosti)</t>
  </si>
  <si>
    <t xml:space="preserve">CELKEM  podpora zapojení soukr. sektoru do ZRS  </t>
  </si>
  <si>
    <t>Administrativní náklady</t>
  </si>
  <si>
    <t>Výdaje za platy, ostatní platby za provedenou práci a pojistné ČRA  (bez  objemu financí z prostředků EK)</t>
  </si>
  <si>
    <t>Mimořádné výdaje na IT systémy ČRA</t>
  </si>
  <si>
    <t>Ostatní provozní výdaje na chod ČRA</t>
  </si>
  <si>
    <t>ČR a rozvojové země</t>
  </si>
  <si>
    <t>Další činnosti spojené s řízením, monitoringem, kontrolou a prezentací ZRS -ČRA</t>
  </si>
  <si>
    <t>CELKEM administrativní náklady ČRA</t>
  </si>
  <si>
    <t>CELKEM  PROSTŘEDKY NA  DALŠÍ  ROZVOJOVÉ AKTIVITY ČRA</t>
  </si>
  <si>
    <t>Zapojené NNV</t>
  </si>
  <si>
    <t>Přijaté prostředky z EU</t>
  </si>
  <si>
    <t>CELKEM prostředky v gesci ČRA (prioritní země a další rozvojové aktivity)</t>
  </si>
  <si>
    <t xml:space="preserve">Rozvojové aktivity v gesci MZV </t>
  </si>
  <si>
    <t>Rozvojové aktivity MZV a koordinace ZRS ČR</t>
  </si>
  <si>
    <t xml:space="preserve">Malé lokální rozvojové projekty realizované při ZÚ </t>
  </si>
  <si>
    <t xml:space="preserve">Činnosti spojené s řízením, monitoringem, kontrolou a prezentací ZRS </t>
  </si>
  <si>
    <t>Místní síly (koordinátoři ZRS) při ZÚ</t>
  </si>
  <si>
    <t>Afghánistán</t>
  </si>
  <si>
    <t>Zvláštní svěřenecký fond pro Afghánistán, administrovaný UNDP a dalšími agenciemi OSN</t>
  </si>
  <si>
    <t>Specifické země (vč. Afghánistánu)</t>
  </si>
  <si>
    <t xml:space="preserve">Podpora dalších rozvojových a stabilizačních programů                                                                                                          
   </t>
  </si>
  <si>
    <t>Celkem rozvojové aktivity MZV a  koordinace ZRS ČR</t>
  </si>
  <si>
    <t xml:space="preserve">Rozvojové aktivity ve spolupráci s institucemi státní správy </t>
  </si>
  <si>
    <t>Transformační ekonomická a finanční spolupráce (ve spolupráci s MF)</t>
  </si>
  <si>
    <t>Projekty Aid for Trade (ve spolupráci s MPO)</t>
  </si>
  <si>
    <t>Projekty v oblasti bezpečnosti (ve spolupráci s MV)</t>
  </si>
  <si>
    <t>Technická expertní spolupráce  (vysílání expertů+ spolupráce s dalšími resorty, globální rozvojové vzdělávání), ostatní</t>
  </si>
  <si>
    <t>Program budování kapacit partnerských zemí v oblasti kybernetické bezpečnosti</t>
  </si>
  <si>
    <r>
      <t xml:space="preserve">Posilování kapacit vysokých škol v rozvojových zemích                           </t>
    </r>
    <r>
      <rPr>
        <sz val="10"/>
        <rFont val="Georgia"/>
        <family val="1"/>
        <charset val="238"/>
      </rPr>
      <t xml:space="preserve">  </t>
    </r>
  </si>
  <si>
    <t>Celkem rozvojové aktivity ve spolupráci s institucemi státní správy</t>
  </si>
  <si>
    <t>Rozvojové projekty ve spolupráci s mezinárodními organizacemi</t>
  </si>
  <si>
    <t>Projekty realizované ve spolupráci s UNDP</t>
  </si>
  <si>
    <t>Zapojování českých dobrovolníků do programů UNV</t>
  </si>
  <si>
    <t xml:space="preserve">Celkem rozvojové projekty ve spolupráci s mezinárodními organizacemi </t>
  </si>
  <si>
    <t>Nové nástroje v gesci MZV</t>
  </si>
  <si>
    <t>Program Finanční nástroje v ZRS ve spolupráci s NRB</t>
  </si>
  <si>
    <t>Nové nástroje, vázané peněžní dary, spolupráce s donory, další projekty s mezinárodními organizacemi</t>
  </si>
  <si>
    <t>Spolufinancování Iniciativ Team Europe (TEI)</t>
  </si>
  <si>
    <t>Celkem nové nástroje v gesci MZV</t>
  </si>
  <si>
    <t>CELKEM rozvojové aktivity v gesci MZV a koordinace ZRS ČR</t>
  </si>
  <si>
    <t>Další aktivity v gesci MZV</t>
  </si>
  <si>
    <t xml:space="preserve">Humanitární pomoc </t>
  </si>
  <si>
    <t xml:space="preserve">Transformační spolupráce </t>
  </si>
  <si>
    <t>CELKEM další aktivity v gesci MZV</t>
  </si>
  <si>
    <t>CELKEM rozvojové aktivity, koordinace a další aktivity v gesci MZV</t>
  </si>
  <si>
    <t xml:space="preserve">Programy realizované v gesci jiných resortů </t>
  </si>
  <si>
    <t xml:space="preserve">Ministerstvo školství, mládeže a tělovýchovy </t>
  </si>
  <si>
    <t>Program vládních rozvojových stipendií - zahraniční studenti přijatí ke studiu na VVŠ v ČR včetně související agendy</t>
  </si>
  <si>
    <t xml:space="preserve">Ministerstvo zdravotnictví </t>
  </si>
  <si>
    <t>Zdravotní služby pro vládní stipendisty</t>
  </si>
  <si>
    <t>Celkem programy v gesci jiných resortů (MŠMT a MZd)</t>
  </si>
  <si>
    <t>CELKEM ZRS ČR</t>
  </si>
  <si>
    <t>ČRA - projekty ZRS, PD, Moldavsko</t>
  </si>
  <si>
    <t>CELKEM MZV bez ostatních resortů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</si>
</sst>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name val="Georgia"/>
      <family val="1"/>
      <charset val="238"/>
    </font>
    <font>
      <b/>
      <sz val="12"/>
      <color indexed="8"/>
      <name val="Georgia"/>
      <family val="1"/>
      <charset val="238"/>
    </font>
    <font>
      <b/>
      <sz val="10"/>
      <color indexed="8"/>
      <name val="Georgia"/>
      <family val="1"/>
      <charset val="238"/>
    </font>
    <font>
      <b/>
      <sz val="8"/>
      <color indexed="8"/>
      <name val="Georgia"/>
      <family val="1"/>
      <charset val="238"/>
    </font>
    <font>
      <b/>
      <sz val="8"/>
      <name val="Georgia"/>
      <family val="1"/>
      <charset val="238"/>
    </font>
    <font>
      <b/>
      <sz val="12"/>
      <color indexed="10"/>
      <name val="Georgia"/>
      <family val="1"/>
      <charset val="238"/>
    </font>
    <font>
      <sz val="12"/>
      <color indexed="10"/>
      <name val="Georgia"/>
      <family val="1"/>
      <charset val="238"/>
    </font>
    <font>
      <b/>
      <sz val="10"/>
      <name val="Georgia"/>
      <family val="1"/>
      <charset val="238"/>
    </font>
    <font>
      <sz val="10"/>
      <name val="Georgia"/>
      <family val="1"/>
      <charset val="238"/>
    </font>
    <font>
      <sz val="10"/>
      <color indexed="44"/>
      <name val="Arial Narrow"/>
      <family val="2"/>
      <charset val="238"/>
    </font>
    <font>
      <b/>
      <sz val="12"/>
      <color indexed="12"/>
      <name val="Georgia"/>
      <family val="1"/>
      <charset val="238"/>
    </font>
    <font>
      <b/>
      <sz val="9"/>
      <name val="Georgia"/>
      <family val="1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8"/>
      <name val="Georgia"/>
      <family val="1"/>
      <charset val="238"/>
    </font>
    <font>
      <b/>
      <sz val="9"/>
      <color indexed="8"/>
      <name val="Georgia"/>
      <family val="1"/>
      <charset val="238"/>
    </font>
    <font>
      <b/>
      <sz val="10"/>
      <color indexed="10"/>
      <name val="Georgia"/>
      <family val="1"/>
      <charset val="238"/>
    </font>
    <font>
      <sz val="10"/>
      <color indexed="8"/>
      <name val="Georgia"/>
      <family val="1"/>
      <charset val="238"/>
    </font>
    <font>
      <b/>
      <sz val="14"/>
      <color indexed="10"/>
      <name val="Georgia"/>
      <family val="1"/>
      <charset val="238"/>
    </font>
    <font>
      <sz val="14"/>
      <color indexed="10"/>
      <name val="Georgia"/>
      <family val="1"/>
      <charset val="238"/>
    </font>
    <font>
      <b/>
      <sz val="14"/>
      <name val="Georgia"/>
      <family val="1"/>
      <charset val="238"/>
    </font>
    <font>
      <b/>
      <sz val="11"/>
      <color indexed="10"/>
      <name val="Georgia"/>
      <family val="1"/>
      <charset val="238"/>
    </font>
    <font>
      <b/>
      <sz val="14"/>
      <color indexed="8"/>
      <name val="Georgia"/>
      <family val="1"/>
      <charset val="238"/>
    </font>
    <font>
      <sz val="8"/>
      <color indexed="8"/>
      <name val="Georgia"/>
      <family val="1"/>
      <charset val="238"/>
    </font>
    <font>
      <sz val="11"/>
      <color indexed="8"/>
      <name val="Georgia"/>
      <family val="1"/>
      <charset val="238"/>
    </font>
    <font>
      <sz val="8"/>
      <color theme="1"/>
      <name val="Aptos Narrow"/>
      <family val="2"/>
      <charset val="238"/>
      <scheme val="minor"/>
    </font>
    <font>
      <i/>
      <sz val="11"/>
      <color theme="1"/>
      <name val="Aptos Narrow"/>
      <charset val="238"/>
      <scheme val="minor"/>
    </font>
    <font>
      <i/>
      <sz val="10"/>
      <color indexed="8"/>
      <name val="Georgia"/>
      <family val="1"/>
      <charset val="238"/>
    </font>
  </fonts>
  <fills count="9">
    <fill>
      <patternFill patternType="none"/>
    </fill>
    <fill>
      <patternFill patternType="gray125"/>
    </fill>
    <fill>
      <patternFill patternType="gray125">
        <fgColor indexed="22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3" fontId="9" fillId="0" borderId="7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13" fillId="0" borderId="0" xfId="0" applyNumberFormat="1" applyFont="1" applyAlignment="1">
      <alignment horizontal="righ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3" fontId="9" fillId="3" borderId="7" xfId="0" applyNumberFormat="1" applyFont="1" applyFill="1" applyBorder="1" applyAlignment="1">
      <alignment horizontal="right" vertical="center" wrapText="1"/>
    </xf>
    <xf numFmtId="3" fontId="9" fillId="3" borderId="6" xfId="0" applyNumberFormat="1" applyFont="1" applyFill="1" applyBorder="1" applyAlignment="1">
      <alignment horizontal="right" vertical="center" wrapText="1"/>
    </xf>
    <xf numFmtId="3" fontId="9" fillId="3" borderId="9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4" fillId="0" borderId="2" xfId="0" applyFont="1" applyBorder="1"/>
    <xf numFmtId="0" fontId="14" fillId="0" borderId="3" xfId="0" applyFont="1" applyBorder="1"/>
    <xf numFmtId="3" fontId="13" fillId="3" borderId="11" xfId="0" applyNumberFormat="1" applyFont="1" applyFill="1" applyBorder="1" applyAlignment="1">
      <alignment horizontal="right" vertical="center" wrapText="1"/>
    </xf>
    <xf numFmtId="3" fontId="13" fillId="3" borderId="12" xfId="0" applyNumberFormat="1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>
      <alignment horizontal="right" vertical="center" wrapText="1"/>
    </xf>
    <xf numFmtId="3" fontId="10" fillId="4" borderId="12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3" fontId="10" fillId="4" borderId="17" xfId="0" applyNumberFormat="1" applyFont="1" applyFill="1" applyBorder="1" applyAlignment="1">
      <alignment horizontal="righ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3" fontId="10" fillId="4" borderId="17" xfId="0" applyNumberFormat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3" fontId="10" fillId="4" borderId="20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wrapText="1"/>
    </xf>
    <xf numFmtId="3" fontId="10" fillId="4" borderId="14" xfId="0" applyNumberFormat="1" applyFont="1" applyFill="1" applyBorder="1" applyAlignment="1">
      <alignment horizontal="right" vertical="center" wrapText="1"/>
    </xf>
    <xf numFmtId="3" fontId="9" fillId="3" borderId="12" xfId="0" applyNumberFormat="1" applyFont="1" applyFill="1" applyBorder="1" applyAlignment="1">
      <alignment horizontal="right" vertical="center" wrapText="1"/>
    </xf>
    <xf numFmtId="3" fontId="9" fillId="3" borderId="21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3" fontId="10" fillId="4" borderId="20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6" fillId="0" borderId="22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165" fontId="16" fillId="0" borderId="24" xfId="1" applyNumberFormat="1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165" fontId="16" fillId="0" borderId="25" xfId="1" applyNumberFormat="1" applyFont="1" applyBorder="1" applyAlignment="1">
      <alignment vertical="center" shrinkToFit="1"/>
    </xf>
    <xf numFmtId="0" fontId="16" fillId="0" borderId="18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3" fontId="23" fillId="6" borderId="2" xfId="0" applyNumberFormat="1" applyFont="1" applyFill="1" applyBorder="1" applyAlignment="1">
      <alignment horizontal="right" vertical="center" wrapText="1"/>
    </xf>
    <xf numFmtId="3" fontId="23" fillId="3" borderId="9" xfId="0" applyNumberFormat="1" applyFont="1" applyFill="1" applyBorder="1" applyAlignment="1">
      <alignment horizontal="right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4" borderId="30" xfId="0" applyNumberFormat="1" applyFont="1" applyFill="1" applyBorder="1" applyAlignment="1">
      <alignment horizontal="left" vertical="center" wrapText="1"/>
    </xf>
    <xf numFmtId="3" fontId="10" fillId="4" borderId="30" xfId="0" applyNumberFormat="1" applyFont="1" applyFill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3" fontId="10" fillId="4" borderId="17" xfId="0" applyNumberFormat="1" applyFont="1" applyFill="1" applyBorder="1"/>
    <xf numFmtId="3" fontId="10" fillId="4" borderId="20" xfId="0" applyNumberFormat="1" applyFont="1" applyFill="1" applyBorder="1"/>
    <xf numFmtId="0" fontId="19" fillId="4" borderId="1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left" vertical="center" wrapText="1"/>
    </xf>
    <xf numFmtId="3" fontId="10" fillId="4" borderId="31" xfId="0" applyNumberFormat="1" applyFont="1" applyFill="1" applyBorder="1" applyAlignment="1">
      <alignment horizontal="right" vertical="center" wrapText="1"/>
    </xf>
    <xf numFmtId="3" fontId="4" fillId="7" borderId="7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3" fontId="19" fillId="4" borderId="17" xfId="0" applyNumberFormat="1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/>
    </xf>
    <xf numFmtId="0" fontId="16" fillId="0" borderId="17" xfId="0" applyFont="1" applyBorder="1" applyAlignment="1">
      <alignment wrapText="1"/>
    </xf>
    <xf numFmtId="3" fontId="10" fillId="0" borderId="17" xfId="0" applyNumberFormat="1" applyFont="1" applyBorder="1" applyAlignment="1">
      <alignment horizontal="right" vertical="center" wrapText="1"/>
    </xf>
    <xf numFmtId="3" fontId="9" fillId="7" borderId="6" xfId="0" applyNumberFormat="1" applyFont="1" applyFill="1" applyBorder="1" applyAlignment="1">
      <alignment horizontal="right" vertical="center" wrapText="1"/>
    </xf>
    <xf numFmtId="3" fontId="4" fillId="7" borderId="6" xfId="0" applyNumberFormat="1" applyFont="1" applyFill="1" applyBorder="1" applyAlignment="1">
      <alignment horizontal="right" vertical="center" wrapText="1"/>
    </xf>
    <xf numFmtId="3" fontId="9" fillId="7" borderId="7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4" fillId="4" borderId="17" xfId="0" applyNumberFormat="1" applyFont="1" applyFill="1" applyBorder="1" applyAlignment="1">
      <alignment horizontal="right" vertical="center" wrapText="1"/>
    </xf>
    <xf numFmtId="3" fontId="9" fillId="7" borderId="11" xfId="0" applyNumberFormat="1" applyFont="1" applyFill="1" applyBorder="1" applyAlignment="1">
      <alignment horizontal="right" vertical="center" wrapText="1"/>
    </xf>
    <xf numFmtId="3" fontId="18" fillId="7" borderId="30" xfId="0" applyNumberFormat="1" applyFont="1" applyFill="1" applyBorder="1" applyAlignment="1">
      <alignment horizontal="right" vertical="center" wrapText="1"/>
    </xf>
    <xf numFmtId="0" fontId="16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/>
    </xf>
    <xf numFmtId="0" fontId="16" fillId="0" borderId="3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3" fontId="9" fillId="3" borderId="3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8" borderId="9" xfId="0" applyNumberFormat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3" fontId="0" fillId="0" borderId="0" xfId="0" applyNumberFormat="1"/>
    <xf numFmtId="3" fontId="9" fillId="0" borderId="41" xfId="0" applyNumberFormat="1" applyFont="1" applyBorder="1" applyAlignment="1">
      <alignment horizontal="right" vertical="center" wrapText="1"/>
    </xf>
    <xf numFmtId="3" fontId="9" fillId="4" borderId="12" xfId="0" applyNumberFormat="1" applyFont="1" applyFill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 wrapText="1"/>
    </xf>
    <xf numFmtId="3" fontId="9" fillId="4" borderId="17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28" fillId="0" borderId="0" xfId="0" applyNumberFormat="1" applyFont="1"/>
    <xf numFmtId="0" fontId="28" fillId="0" borderId="0" xfId="0" applyFont="1"/>
    <xf numFmtId="3" fontId="29" fillId="0" borderId="14" xfId="0" applyNumberFormat="1" applyFont="1" applyBorder="1" applyAlignment="1">
      <alignment horizontal="right" vertical="center" wrapText="1"/>
    </xf>
    <xf numFmtId="3" fontId="29" fillId="4" borderId="17" xfId="0" applyNumberFormat="1" applyFont="1" applyFill="1" applyBorder="1" applyAlignment="1">
      <alignment horizontal="right" vertical="center" wrapText="1"/>
    </xf>
    <xf numFmtId="3" fontId="10" fillId="0" borderId="41" xfId="0" applyNumberFormat="1" applyFont="1" applyBorder="1" applyAlignment="1">
      <alignment horizontal="right" vertical="center" wrapText="1"/>
    </xf>
    <xf numFmtId="3" fontId="10" fillId="4" borderId="12" xfId="0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3" fontId="17" fillId="5" borderId="2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2" fillId="8" borderId="1" xfId="0" applyFont="1" applyFill="1" applyBorder="1" applyAlignment="1">
      <alignment vertical="center"/>
    </xf>
    <xf numFmtId="0" fontId="22" fillId="8" borderId="2" xfId="0" applyFont="1" applyFill="1" applyBorder="1" applyAlignment="1">
      <alignment vertical="center"/>
    </xf>
    <xf numFmtId="0" fontId="26" fillId="0" borderId="1" xfId="0" applyFont="1" applyBorder="1"/>
    <xf numFmtId="0" fontId="0" fillId="0" borderId="2" xfId="0" applyBorder="1"/>
    <xf numFmtId="0" fontId="0" fillId="0" borderId="3" xfId="0" applyBorder="1"/>
    <xf numFmtId="0" fontId="9" fillId="3" borderId="3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0" fillId="4" borderId="42" xfId="0" applyFill="1" applyBorder="1" applyAlignment="1">
      <alignment horizontal="left" vertical="center"/>
    </xf>
    <xf numFmtId="0" fontId="16" fillId="4" borderId="40" xfId="0" applyFont="1" applyFill="1" applyBorder="1" applyAlignment="1">
      <alignment horizontal="left" vertical="center" wrapText="1"/>
    </xf>
    <xf numFmtId="0" fontId="16" fillId="4" borderId="4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4" fillId="7" borderId="34" xfId="0" applyFont="1" applyFill="1" applyBorder="1" applyAlignment="1">
      <alignment vertical="center"/>
    </xf>
    <xf numFmtId="0" fontId="4" fillId="7" borderId="35" xfId="0" applyFont="1" applyFill="1" applyBorder="1" applyAlignment="1">
      <alignment vertical="center"/>
    </xf>
    <xf numFmtId="0" fontId="4" fillId="7" borderId="36" xfId="0" applyFont="1" applyFill="1" applyBorder="1" applyAlignment="1">
      <alignment vertical="center" wrapText="1"/>
    </xf>
    <xf numFmtId="0" fontId="4" fillId="7" borderId="37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7" fillId="4" borderId="42" xfId="0" applyFont="1" applyFill="1" applyBorder="1" applyAlignment="1">
      <alignment horizontal="left" vertical="center"/>
    </xf>
    <xf numFmtId="3" fontId="17" fillId="5" borderId="2" xfId="0" applyNumberFormat="1" applyFont="1" applyFill="1" applyBorder="1" applyAlignment="1">
      <alignment horizontal="right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0" fillId="4" borderId="33" xfId="0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7" fillId="5" borderId="32" xfId="0" applyFont="1" applyFill="1" applyBorder="1" applyAlignment="1">
      <alignment horizontal="left" vertical="center" wrapText="1"/>
    </xf>
    <xf numFmtId="0" fontId="17" fillId="5" borderId="3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19" fillId="3" borderId="16" xfId="0" applyFont="1" applyFill="1" applyBorder="1"/>
    <xf numFmtId="0" fontId="14" fillId="0" borderId="1" xfId="0" applyFont="1" applyBorder="1"/>
    <xf numFmtId="0" fontId="14" fillId="0" borderId="2" xfId="0" applyFont="1" applyBorder="1"/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0" fillId="3" borderId="1" xfId="0" applyFont="1" applyFill="1" applyBorder="1" applyAlignment="1">
      <alignment vertical="center" shrinkToFit="1"/>
    </xf>
    <xf numFmtId="0" fontId="21" fillId="3" borderId="2" xfId="0" applyFont="1" applyFill="1" applyBorder="1" applyAlignment="1">
      <alignment vertical="center" shrinkToFit="1"/>
    </xf>
    <xf numFmtId="0" fontId="22" fillId="0" borderId="26" xfId="0" applyFont="1" applyBorder="1" applyAlignment="1">
      <alignment vertical="center" shrinkToFit="1"/>
    </xf>
    <xf numFmtId="0" fontId="22" fillId="0" borderId="27" xfId="0" applyFont="1" applyBorder="1" applyAlignment="1">
      <alignment vertical="center" shrinkToFit="1"/>
    </xf>
    <xf numFmtId="0" fontId="22" fillId="0" borderId="28" xfId="0" applyFont="1" applyBorder="1" applyAlignment="1">
      <alignment vertical="center" shrinkToFit="1"/>
    </xf>
    <xf numFmtId="0" fontId="7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 wrapText="1" shrinkToFit="1"/>
    </xf>
    <xf numFmtId="0" fontId="9" fillId="3" borderId="16" xfId="0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workbookViewId="0">
      <selection activeCell="E89" sqref="E89"/>
    </sheetView>
  </sheetViews>
  <sheetFormatPr defaultRowHeight="14.25"/>
  <cols>
    <col min="1" max="1" width="28" customWidth="1"/>
    <col min="2" max="2" width="29" customWidth="1"/>
    <col min="3" max="4" width="14.5" bestFit="1" customWidth="1"/>
    <col min="5" max="5" width="14.375" bestFit="1" customWidth="1"/>
    <col min="6" max="6" width="14.25" customWidth="1"/>
    <col min="7" max="7" width="5.5" customWidth="1"/>
    <col min="8" max="8" width="12.75" customWidth="1"/>
  </cols>
  <sheetData>
    <row r="1" spans="1:5" ht="15.75" thickBot="1">
      <c r="A1" s="202" t="s">
        <v>0</v>
      </c>
      <c r="B1" s="203"/>
      <c r="C1" s="203"/>
      <c r="D1" s="203"/>
      <c r="E1" s="1"/>
    </row>
    <row r="2" spans="1:5" ht="57" thickBot="1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</row>
    <row r="3" spans="1:5" ht="15.75" thickBot="1">
      <c r="A3" s="204" t="s">
        <v>6</v>
      </c>
      <c r="B3" s="205"/>
      <c r="C3" s="205"/>
      <c r="D3" s="205"/>
      <c r="E3" s="206"/>
    </row>
    <row r="4" spans="1:5" ht="15" thickBot="1">
      <c r="A4" s="6" t="s">
        <v>7</v>
      </c>
      <c r="B4" s="7"/>
      <c r="C4" s="8"/>
      <c r="D4" s="8"/>
      <c r="E4" s="9"/>
    </row>
    <row r="5" spans="1:5" ht="15" thickBot="1">
      <c r="A5" s="187" t="s">
        <v>8</v>
      </c>
      <c r="B5" s="188"/>
      <c r="C5" s="10">
        <v>70000000</v>
      </c>
      <c r="D5" s="10">
        <v>60605717.090000004</v>
      </c>
      <c r="E5" s="10">
        <v>35331874.090000004</v>
      </c>
    </row>
    <row r="6" spans="1:5" ht="15.75" thickBot="1">
      <c r="A6" s="11"/>
      <c r="B6" s="12"/>
      <c r="C6" s="13"/>
      <c r="D6" s="14"/>
      <c r="E6" s="14"/>
    </row>
    <row r="7" spans="1:5" ht="15" thickBot="1">
      <c r="A7" s="187" t="s">
        <v>9</v>
      </c>
      <c r="B7" s="188"/>
      <c r="C7" s="10">
        <v>76800000</v>
      </c>
      <c r="D7" s="10">
        <v>74166815.959999993</v>
      </c>
      <c r="E7" s="10">
        <v>68040965.959999993</v>
      </c>
    </row>
    <row r="8" spans="1:5" ht="15.75" thickBot="1">
      <c r="A8" s="15"/>
      <c r="B8" s="16"/>
      <c r="C8" s="17"/>
      <c r="D8" s="18"/>
      <c r="E8" s="18"/>
    </row>
    <row r="9" spans="1:5" ht="15" thickBot="1">
      <c r="A9" s="187" t="s">
        <v>10</v>
      </c>
      <c r="B9" s="188"/>
      <c r="C9" s="10">
        <v>75000000</v>
      </c>
      <c r="D9" s="10">
        <v>71500744.039999992</v>
      </c>
      <c r="E9" s="10">
        <v>38679501.039999999</v>
      </c>
    </row>
    <row r="10" spans="1:5" ht="15.75" thickBot="1">
      <c r="A10" s="15"/>
      <c r="B10" s="16"/>
      <c r="C10" s="17"/>
      <c r="D10" s="18"/>
      <c r="E10" s="18"/>
    </row>
    <row r="11" spans="1:5" ht="15" thickBot="1">
      <c r="A11" s="187" t="s">
        <v>11</v>
      </c>
      <c r="B11" s="188"/>
      <c r="C11" s="10">
        <v>52000000</v>
      </c>
      <c r="D11" s="10">
        <v>57681156.899999999</v>
      </c>
      <c r="E11" s="10">
        <v>47285863.899999999</v>
      </c>
    </row>
    <row r="12" spans="1:5" ht="15.75" thickBot="1">
      <c r="A12" s="11"/>
      <c r="B12" s="12"/>
      <c r="C12" s="13"/>
      <c r="D12" s="14"/>
      <c r="E12" s="14"/>
    </row>
    <row r="13" spans="1:5" ht="15" thickBot="1">
      <c r="A13" s="187" t="s">
        <v>12</v>
      </c>
      <c r="B13" s="188"/>
      <c r="C13" s="10">
        <v>28000000</v>
      </c>
      <c r="D13" s="10">
        <v>32187824.899999999</v>
      </c>
      <c r="E13" s="10">
        <v>32187824.899999999</v>
      </c>
    </row>
    <row r="14" spans="1:5" ht="15.75" thickBot="1">
      <c r="A14" s="11"/>
      <c r="B14" s="12"/>
      <c r="C14" s="13"/>
      <c r="D14" s="14"/>
      <c r="E14" s="14"/>
    </row>
    <row r="15" spans="1:5" ht="15" thickBot="1">
      <c r="A15" s="187" t="s">
        <v>13</v>
      </c>
      <c r="B15" s="188"/>
      <c r="C15" s="10">
        <v>30000000</v>
      </c>
      <c r="D15" s="10">
        <v>35611100</v>
      </c>
      <c r="E15" s="10">
        <v>35611100</v>
      </c>
    </row>
    <row r="16" spans="1:5" ht="15" thickBot="1">
      <c r="A16" s="121" t="s">
        <v>14</v>
      </c>
      <c r="B16" s="122"/>
      <c r="C16" s="19">
        <f>SUM(C15,C13,C11,C9,C7,C5)</f>
        <v>331800000</v>
      </c>
      <c r="D16" s="20">
        <f>SUM(D15,D13,D11,D9,D7,D5)</f>
        <v>331753358.88999999</v>
      </c>
      <c r="E16" s="20">
        <f>SUM(E15,E13,E11,E9,E7,E5)</f>
        <v>257137129.89000002</v>
      </c>
    </row>
    <row r="17" spans="1:5" ht="15.75" thickBot="1">
      <c r="A17" s="11"/>
      <c r="B17" s="12"/>
      <c r="C17" s="13"/>
      <c r="D17" s="14"/>
      <c r="E17" s="14"/>
    </row>
    <row r="18" spans="1:5" ht="25.35" customHeight="1" thickBot="1">
      <c r="A18" s="121" t="s">
        <v>15</v>
      </c>
      <c r="B18" s="189"/>
      <c r="C18" s="21">
        <v>20500000</v>
      </c>
      <c r="D18" s="21">
        <v>19837557.969999999</v>
      </c>
      <c r="E18" s="21">
        <v>19615523.969999999</v>
      </c>
    </row>
    <row r="19" spans="1:5" ht="15.75" thickBot="1">
      <c r="A19" s="190"/>
      <c r="B19" s="191"/>
      <c r="C19" s="191"/>
      <c r="D19" s="191"/>
      <c r="E19" s="192"/>
    </row>
    <row r="20" spans="1:5" ht="15.75" thickBot="1">
      <c r="A20" s="22"/>
      <c r="B20" s="23"/>
      <c r="C20" s="23"/>
      <c r="D20" s="23"/>
      <c r="E20" s="24"/>
    </row>
    <row r="21" spans="1:5" ht="15" thickBot="1">
      <c r="A21" s="193" t="s">
        <v>16</v>
      </c>
      <c r="B21" s="194"/>
      <c r="C21" s="25"/>
      <c r="D21" s="26"/>
      <c r="E21" s="27"/>
    </row>
    <row r="22" spans="1:5" ht="34.5" thickBot="1">
      <c r="A22" s="28" t="s">
        <v>17</v>
      </c>
      <c r="B22" s="29" t="s">
        <v>18</v>
      </c>
      <c r="C22" s="30">
        <v>7000000</v>
      </c>
      <c r="D22" s="31">
        <v>13279669.449999999</v>
      </c>
      <c r="E22" s="31">
        <v>6279669.4500000002</v>
      </c>
    </row>
    <row r="23" spans="1:5" ht="15" thickBot="1">
      <c r="A23" s="195" t="s">
        <v>19</v>
      </c>
      <c r="B23" s="196"/>
      <c r="C23" s="19">
        <f>SUM(C22)</f>
        <v>7000000</v>
      </c>
      <c r="D23" s="20">
        <f>SUM(D22)</f>
        <v>13279669.449999999</v>
      </c>
      <c r="E23" s="20">
        <f>SUM(E22)</f>
        <v>6279669.4500000002</v>
      </c>
    </row>
    <row r="24" spans="1:5" ht="15" thickBot="1">
      <c r="A24" s="175"/>
      <c r="B24" s="176"/>
      <c r="C24" s="176"/>
      <c r="D24" s="176"/>
      <c r="E24" s="176"/>
    </row>
    <row r="25" spans="1:5" ht="15" thickBot="1">
      <c r="A25" s="32" t="s">
        <v>20</v>
      </c>
      <c r="B25" s="33"/>
      <c r="C25" s="34">
        <v>0</v>
      </c>
      <c r="D25" s="35">
        <v>0</v>
      </c>
      <c r="E25" s="35">
        <v>0</v>
      </c>
    </row>
    <row r="26" spans="1:5" ht="15.75" thickBot="1">
      <c r="A26" s="197" t="s">
        <v>21</v>
      </c>
      <c r="B26" s="198"/>
      <c r="C26" s="21">
        <f>SUM(C16,C23,C25)</f>
        <v>338800000</v>
      </c>
      <c r="D26" s="21">
        <f>SUM(D25,D16,D23)</f>
        <v>345033028.33999997</v>
      </c>
      <c r="E26" s="21">
        <f>SUM(E25,E16,E23)</f>
        <v>263416799.34</v>
      </c>
    </row>
    <row r="27" spans="1:5" ht="15" thickBot="1">
      <c r="A27" s="149"/>
      <c r="B27" s="150"/>
      <c r="C27" s="150"/>
      <c r="D27" s="150"/>
      <c r="E27" s="150"/>
    </row>
    <row r="28" spans="1:5" ht="15" thickBot="1">
      <c r="A28" s="199" t="s">
        <v>22</v>
      </c>
      <c r="B28" s="200"/>
      <c r="C28" s="200"/>
      <c r="D28" s="200"/>
      <c r="E28" s="201"/>
    </row>
    <row r="29" spans="1:5" ht="15" thickBot="1">
      <c r="A29" s="121" t="s">
        <v>23</v>
      </c>
      <c r="B29" s="122"/>
      <c r="C29" s="122"/>
      <c r="D29" s="122"/>
      <c r="E29" s="133"/>
    </row>
    <row r="30" spans="1:5" ht="22.5">
      <c r="A30" s="36" t="s">
        <v>24</v>
      </c>
      <c r="B30" s="37" t="s">
        <v>25</v>
      </c>
      <c r="C30" s="38">
        <v>8000000</v>
      </c>
      <c r="D30" s="38">
        <f>11644328.6+2500000</f>
        <v>14144328.6</v>
      </c>
      <c r="E30" s="38">
        <v>11644329</v>
      </c>
    </row>
    <row r="31" spans="1:5" ht="22.5">
      <c r="A31" s="39" t="s">
        <v>24</v>
      </c>
      <c r="B31" s="40" t="s">
        <v>26</v>
      </c>
      <c r="C31" s="41">
        <v>5000000</v>
      </c>
      <c r="D31" s="41">
        <v>6220050.2000000002</v>
      </c>
      <c r="E31" s="41">
        <v>6220050.2000000002</v>
      </c>
    </row>
    <row r="32" spans="1:5" ht="23.25" thickBot="1">
      <c r="A32" s="42" t="s">
        <v>27</v>
      </c>
      <c r="B32" s="43" t="s">
        <v>28</v>
      </c>
      <c r="C32" s="44">
        <v>25000000</v>
      </c>
      <c r="D32" s="44">
        <v>26321442.289999999</v>
      </c>
      <c r="E32" s="44">
        <v>26321442.289999999</v>
      </c>
    </row>
    <row r="33" spans="1:5" ht="15" thickBot="1">
      <c r="A33" s="121" t="s">
        <v>29</v>
      </c>
      <c r="B33" s="122"/>
      <c r="C33" s="19">
        <f>SUM(C30:C32)</f>
        <v>38000000</v>
      </c>
      <c r="D33" s="20">
        <f>SUM(D30:D32)</f>
        <v>46685821.090000004</v>
      </c>
      <c r="E33" s="20">
        <f>SUM(E30:E32)</f>
        <v>44185821.489999995</v>
      </c>
    </row>
    <row r="34" spans="1:5" ht="15" thickBot="1">
      <c r="A34" s="170"/>
      <c r="B34" s="171"/>
      <c r="C34" s="171"/>
      <c r="D34" s="171"/>
      <c r="E34" s="172"/>
    </row>
    <row r="35" spans="1:5" ht="15" thickBot="1">
      <c r="A35" s="121" t="s">
        <v>30</v>
      </c>
      <c r="B35" s="122"/>
      <c r="C35" s="122"/>
      <c r="D35" s="122"/>
      <c r="E35" s="45"/>
    </row>
    <row r="36" spans="1:5" ht="60.75" customHeight="1">
      <c r="A36" s="46" t="s">
        <v>27</v>
      </c>
      <c r="B36" s="47" t="s">
        <v>31</v>
      </c>
      <c r="C36" s="48">
        <v>9500000</v>
      </c>
      <c r="D36" s="48">
        <v>6203997.3899999997</v>
      </c>
      <c r="E36" s="48">
        <v>6203997.3899999997</v>
      </c>
    </row>
    <row r="37" spans="1:5" ht="15" thickBot="1">
      <c r="A37" s="173" t="s">
        <v>32</v>
      </c>
      <c r="B37" s="174"/>
      <c r="C37" s="49">
        <f>SUM(C36)</f>
        <v>9500000</v>
      </c>
      <c r="D37" s="50">
        <f>SUM(D36)</f>
        <v>6203997.3899999997</v>
      </c>
      <c r="E37" s="50">
        <f>SUM(E36)</f>
        <v>6203997.3899999997</v>
      </c>
    </row>
    <row r="38" spans="1:5" ht="15" thickBot="1">
      <c r="A38" s="175"/>
      <c r="B38" s="176"/>
      <c r="C38" s="176"/>
      <c r="D38" s="176"/>
      <c r="E38" s="176"/>
    </row>
    <row r="39" spans="1:5" ht="15" thickBot="1">
      <c r="A39" s="121" t="s">
        <v>33</v>
      </c>
      <c r="B39" s="122"/>
      <c r="C39" s="122"/>
      <c r="D39" s="123"/>
      <c r="E39" s="51"/>
    </row>
    <row r="40" spans="1:5" ht="33.75">
      <c r="A40" s="52" t="s">
        <v>24</v>
      </c>
      <c r="B40" s="29" t="s">
        <v>34</v>
      </c>
      <c r="C40" s="48">
        <v>13933995</v>
      </c>
      <c r="D40" s="48">
        <v>14542663.76</v>
      </c>
      <c r="E40" s="48">
        <v>14619974.76</v>
      </c>
    </row>
    <row r="41" spans="1:5" ht="22.5">
      <c r="A41" s="52" t="s">
        <v>24</v>
      </c>
      <c r="B41" s="29" t="s">
        <v>35</v>
      </c>
      <c r="C41" s="48">
        <v>2500000</v>
      </c>
      <c r="D41" s="48">
        <v>1799270</v>
      </c>
      <c r="E41" s="48">
        <v>1799270</v>
      </c>
    </row>
    <row r="42" spans="1:5">
      <c r="A42" s="39" t="s">
        <v>24</v>
      </c>
      <c r="B42" s="40" t="s">
        <v>36</v>
      </c>
      <c r="C42" s="53">
        <v>8646205</v>
      </c>
      <c r="D42" s="53">
        <v>10442789.32</v>
      </c>
      <c r="E42" s="53">
        <v>10085907.32</v>
      </c>
    </row>
    <row r="43" spans="1:5" ht="34.5" thickBot="1">
      <c r="A43" s="42" t="s">
        <v>37</v>
      </c>
      <c r="B43" s="43" t="s">
        <v>38</v>
      </c>
      <c r="C43" s="54">
        <v>7700000</v>
      </c>
      <c r="D43" s="54">
        <v>7821248.4500000002</v>
      </c>
      <c r="E43" s="54">
        <v>7760795.4500000002</v>
      </c>
    </row>
    <row r="44" spans="1:5" ht="15" thickBot="1">
      <c r="A44" s="177" t="s">
        <v>39</v>
      </c>
      <c r="B44" s="178"/>
      <c r="C44" s="19">
        <f>SUM(C40:C43)</f>
        <v>32780200</v>
      </c>
      <c r="D44" s="20">
        <f>SUM(D40:D43)</f>
        <v>34605971.530000001</v>
      </c>
      <c r="E44" s="20">
        <f>SUM(E40:E43)</f>
        <v>34265947.530000001</v>
      </c>
    </row>
    <row r="45" spans="1:5" ht="15" thickBot="1">
      <c r="A45" s="55"/>
      <c r="B45" s="179"/>
      <c r="C45" s="171"/>
      <c r="D45" s="171"/>
      <c r="E45" s="172"/>
    </row>
    <row r="46" spans="1:5" ht="18.75" thickBot="1">
      <c r="A46" s="180" t="s">
        <v>40</v>
      </c>
      <c r="B46" s="181"/>
      <c r="C46" s="21">
        <f>(C33+C37+C44)</f>
        <v>80280200</v>
      </c>
      <c r="D46" s="21">
        <f>SUM(D33,D37,D44)</f>
        <v>87495790.010000005</v>
      </c>
      <c r="E46" s="21">
        <f>SUM(E33,E37,E44)</f>
        <v>84655766.409999996</v>
      </c>
    </row>
    <row r="47" spans="1:5">
      <c r="A47" s="56"/>
      <c r="B47" s="57"/>
      <c r="C47" s="57"/>
      <c r="D47" s="57"/>
      <c r="E47" s="58"/>
    </row>
    <row r="48" spans="1:5">
      <c r="A48" s="59" t="s">
        <v>41</v>
      </c>
      <c r="B48" s="60"/>
      <c r="C48" s="60"/>
      <c r="D48" s="60"/>
      <c r="E48" s="61">
        <v>18926627.300000001</v>
      </c>
    </row>
    <row r="49" spans="1:6">
      <c r="A49" s="62" t="s">
        <v>42</v>
      </c>
      <c r="B49" s="63"/>
      <c r="C49" s="63"/>
      <c r="D49" s="63"/>
      <c r="E49" s="61">
        <v>8788277.9000000004</v>
      </c>
    </row>
    <row r="50" spans="1:6" ht="18.75" thickBot="1">
      <c r="A50" s="182"/>
      <c r="B50" s="183"/>
      <c r="C50" s="183"/>
      <c r="D50" s="183"/>
      <c r="E50" s="184"/>
    </row>
    <row r="51" spans="1:6" ht="15.75" thickBot="1">
      <c r="A51" s="185" t="s">
        <v>43</v>
      </c>
      <c r="B51" s="186"/>
      <c r="C51" s="64">
        <f>SUM(C26+C46+C18)</f>
        <v>439580200</v>
      </c>
      <c r="D51" s="65">
        <f>SUM(D26+D46+D18)</f>
        <v>452366376.31999993</v>
      </c>
      <c r="E51" s="65">
        <f>SUM(E26+E46+E18)</f>
        <v>367688089.72000003</v>
      </c>
    </row>
    <row r="52" spans="1:6" ht="18.75" thickBot="1">
      <c r="A52" s="168"/>
      <c r="B52" s="169"/>
      <c r="C52" s="169"/>
      <c r="D52" s="169"/>
      <c r="E52" s="169"/>
    </row>
    <row r="53" spans="1:6" ht="18.75" thickBot="1">
      <c r="A53" s="159" t="s">
        <v>44</v>
      </c>
      <c r="B53" s="160"/>
      <c r="C53" s="160"/>
      <c r="D53" s="160"/>
      <c r="E53" s="161"/>
    </row>
    <row r="54" spans="1:6" ht="15" thickBot="1">
      <c r="A54" s="162" t="s">
        <v>45</v>
      </c>
      <c r="B54" s="163"/>
      <c r="C54" s="163"/>
      <c r="D54" s="163"/>
      <c r="E54" s="164"/>
    </row>
    <row r="55" spans="1:6" ht="22.5">
      <c r="A55" s="66" t="s">
        <v>27</v>
      </c>
      <c r="B55" s="67" t="s">
        <v>46</v>
      </c>
      <c r="C55" s="68">
        <v>25000000</v>
      </c>
      <c r="D55" s="68">
        <v>23162695</v>
      </c>
      <c r="E55" s="68">
        <v>23162694.870000001</v>
      </c>
      <c r="F55" s="106"/>
    </row>
    <row r="56" spans="1:6" ht="33.75">
      <c r="A56" s="39" t="s">
        <v>27</v>
      </c>
      <c r="B56" s="70" t="s">
        <v>47</v>
      </c>
      <c r="C56" s="71">
        <v>6400000</v>
      </c>
      <c r="D56" s="71">
        <v>5903009</v>
      </c>
      <c r="E56" s="71">
        <v>5903009</v>
      </c>
      <c r="F56" s="106"/>
    </row>
    <row r="57" spans="1:6">
      <c r="A57" s="69" t="s">
        <v>27</v>
      </c>
      <c r="B57" s="70" t="s">
        <v>48</v>
      </c>
      <c r="C57" s="72">
        <v>5000000</v>
      </c>
      <c r="D57" s="72">
        <v>3328119</v>
      </c>
      <c r="E57" s="71">
        <v>3328118.69</v>
      </c>
      <c r="F57" s="106"/>
    </row>
    <row r="58" spans="1:6" ht="41.25" customHeight="1">
      <c r="A58" s="69" t="s">
        <v>49</v>
      </c>
      <c r="B58" s="70" t="s">
        <v>50</v>
      </c>
      <c r="C58" s="72">
        <v>20000000</v>
      </c>
      <c r="D58" s="72">
        <v>20000000</v>
      </c>
      <c r="E58" s="72">
        <v>20000000</v>
      </c>
      <c r="F58" s="106"/>
    </row>
    <row r="59" spans="1:6" ht="34.5" thickBot="1">
      <c r="A59" s="73" t="s">
        <v>51</v>
      </c>
      <c r="B59" s="74" t="s">
        <v>52</v>
      </c>
      <c r="C59" s="54">
        <v>4000000</v>
      </c>
      <c r="D59" s="54">
        <v>4000000</v>
      </c>
      <c r="E59" s="75">
        <v>4000000</v>
      </c>
      <c r="F59" s="106"/>
    </row>
    <row r="60" spans="1:6" ht="15" thickBot="1">
      <c r="A60" s="138" t="s">
        <v>53</v>
      </c>
      <c r="B60" s="139"/>
      <c r="C60" s="76">
        <f>SUM(C55:C59)</f>
        <v>60400000</v>
      </c>
      <c r="D60" s="76">
        <f>(D55+D56+D57+D58+D59)</f>
        <v>56393823</v>
      </c>
      <c r="E60" s="76">
        <f>(E55+E56+E57+E58+E59)</f>
        <v>56393822.560000002</v>
      </c>
    </row>
    <row r="61" spans="1:6" ht="15" thickBot="1">
      <c r="A61" s="165"/>
      <c r="B61" s="166"/>
      <c r="C61" s="166"/>
      <c r="D61" s="166"/>
      <c r="E61" s="166"/>
    </row>
    <row r="62" spans="1:6" ht="15" thickBot="1">
      <c r="A62" s="162" t="s">
        <v>54</v>
      </c>
      <c r="B62" s="163"/>
      <c r="C62" s="163"/>
      <c r="D62" s="163"/>
      <c r="E62" s="164"/>
    </row>
    <row r="63" spans="1:6" ht="22.5">
      <c r="A63" s="77" t="s">
        <v>27</v>
      </c>
      <c r="B63" s="78" t="s">
        <v>55</v>
      </c>
      <c r="C63" s="79">
        <v>3000000</v>
      </c>
      <c r="D63" s="114">
        <v>2586196</v>
      </c>
      <c r="E63" s="114">
        <v>567088</v>
      </c>
    </row>
    <row r="64" spans="1:6" ht="22.5">
      <c r="A64" s="69" t="s">
        <v>27</v>
      </c>
      <c r="B64" s="70" t="s">
        <v>56</v>
      </c>
      <c r="C64" s="80">
        <v>7000000</v>
      </c>
      <c r="D64" s="115"/>
      <c r="E64" s="115">
        <v>10908441.689999999</v>
      </c>
    </row>
    <row r="65" spans="1:6" ht="22.5">
      <c r="A65" s="69" t="s">
        <v>27</v>
      </c>
      <c r="B65" s="70" t="s">
        <v>57</v>
      </c>
      <c r="C65" s="80">
        <v>8000000</v>
      </c>
      <c r="D65" s="115">
        <v>9654625</v>
      </c>
      <c r="E65" s="115">
        <v>7554468.4900000002</v>
      </c>
    </row>
    <row r="66" spans="1:6" ht="45">
      <c r="A66" s="81" t="s">
        <v>27</v>
      </c>
      <c r="B66" s="82" t="s">
        <v>58</v>
      </c>
      <c r="C66" s="83">
        <v>5000000</v>
      </c>
      <c r="D66" s="83">
        <v>2500000</v>
      </c>
      <c r="E66" s="83">
        <v>2500000</v>
      </c>
      <c r="F66" s="106"/>
    </row>
    <row r="67" spans="1:6" ht="33.75">
      <c r="A67" s="81" t="s">
        <v>27</v>
      </c>
      <c r="B67" s="82" t="s">
        <v>59</v>
      </c>
      <c r="C67" s="83">
        <v>1000000</v>
      </c>
      <c r="D67" s="83">
        <v>3083000</v>
      </c>
      <c r="E67" s="83">
        <v>3083000</v>
      </c>
      <c r="F67" s="106"/>
    </row>
    <row r="68" spans="1:6" ht="23.25" thickBot="1">
      <c r="A68" s="39" t="s">
        <v>24</v>
      </c>
      <c r="B68" s="40" t="s">
        <v>60</v>
      </c>
      <c r="C68" s="41">
        <v>9000000</v>
      </c>
      <c r="D68" s="41">
        <v>9000000</v>
      </c>
      <c r="E68" s="41">
        <v>9000000</v>
      </c>
      <c r="F68" s="106"/>
    </row>
    <row r="69" spans="1:6" ht="15" thickBot="1">
      <c r="A69" s="138" t="s">
        <v>61</v>
      </c>
      <c r="B69" s="139"/>
      <c r="C69" s="76">
        <f>SUM(C63:C68)</f>
        <v>33000000</v>
      </c>
      <c r="D69" s="76">
        <f>SUM(D63:D68)</f>
        <v>26823821</v>
      </c>
      <c r="E69" s="84">
        <f>SUM(E63:E68)</f>
        <v>33612998.18</v>
      </c>
    </row>
    <row r="70" spans="1:6" ht="15" thickBot="1">
      <c r="A70" s="165"/>
      <c r="B70" s="166"/>
      <c r="C70" s="166"/>
      <c r="D70" s="166"/>
      <c r="E70" s="166"/>
    </row>
    <row r="71" spans="1:6" ht="15" thickBot="1">
      <c r="A71" s="138" t="s">
        <v>62</v>
      </c>
      <c r="B71" s="139"/>
      <c r="C71" s="139"/>
      <c r="D71" s="139"/>
      <c r="E71" s="167"/>
    </row>
    <row r="72" spans="1:6" ht="22.5">
      <c r="A72" s="77" t="s">
        <v>27</v>
      </c>
      <c r="B72" s="78" t="s">
        <v>63</v>
      </c>
      <c r="C72" s="48">
        <v>17000000</v>
      </c>
      <c r="D72" s="48">
        <v>17000000</v>
      </c>
      <c r="E72" s="48">
        <v>17000000</v>
      </c>
    </row>
    <row r="73" spans="1:6" ht="23.25" thickBot="1">
      <c r="A73" s="69" t="s">
        <v>27</v>
      </c>
      <c r="B73" s="70" t="s">
        <v>64</v>
      </c>
      <c r="C73" s="53">
        <v>10000000</v>
      </c>
      <c r="D73" s="53">
        <v>10000000</v>
      </c>
      <c r="E73" s="53">
        <v>10000000</v>
      </c>
    </row>
    <row r="74" spans="1:6" ht="15" thickBot="1">
      <c r="A74" s="138" t="s">
        <v>65</v>
      </c>
      <c r="B74" s="139"/>
      <c r="C74" s="76">
        <f>SUM(C72:C73)</f>
        <v>27000000</v>
      </c>
      <c r="D74" s="76">
        <f>SUM(D72:D73)</f>
        <v>27000000</v>
      </c>
      <c r="E74" s="85">
        <f>SUM(E72:E73)</f>
        <v>27000000</v>
      </c>
    </row>
    <row r="75" spans="1:6" ht="15" thickBot="1">
      <c r="A75" s="118"/>
      <c r="B75" s="119"/>
      <c r="C75" s="120"/>
      <c r="D75" s="155"/>
      <c r="E75" s="156"/>
    </row>
    <row r="76" spans="1:6" ht="15" thickBot="1">
      <c r="A76" s="138" t="s">
        <v>66</v>
      </c>
      <c r="B76" s="139"/>
      <c r="C76" s="139"/>
      <c r="D76" s="139"/>
      <c r="E76" s="167"/>
    </row>
    <row r="77" spans="1:6">
      <c r="A77" s="157" t="s">
        <v>67</v>
      </c>
      <c r="B77" s="158"/>
      <c r="C77" s="116">
        <v>27674200</v>
      </c>
      <c r="D77" s="107">
        <v>27674200</v>
      </c>
      <c r="E77" s="107">
        <v>27674200</v>
      </c>
      <c r="F77" s="106"/>
    </row>
    <row r="78" spans="1:6" ht="21.75" customHeight="1">
      <c r="A78" s="134" t="s">
        <v>68</v>
      </c>
      <c r="B78" s="135" t="s">
        <v>68</v>
      </c>
      <c r="C78" s="83">
        <v>10166000</v>
      </c>
      <c r="D78" s="109">
        <v>17479300</v>
      </c>
      <c r="E78" s="109">
        <v>17479300</v>
      </c>
      <c r="F78" s="106"/>
    </row>
    <row r="79" spans="1:6" ht="21.75" customHeight="1">
      <c r="A79" s="134" t="s">
        <v>69</v>
      </c>
      <c r="B79" s="154"/>
      <c r="C79" s="38">
        <v>5000000</v>
      </c>
      <c r="D79" s="110">
        <v>5000000</v>
      </c>
      <c r="E79" s="110">
        <v>5000000</v>
      </c>
      <c r="F79" s="106"/>
    </row>
    <row r="80" spans="1:6" ht="15" thickBot="1">
      <c r="A80" s="136" t="s">
        <v>84</v>
      </c>
      <c r="B80" s="137"/>
      <c r="C80" s="117">
        <v>0</v>
      </c>
      <c r="D80" s="108">
        <v>50160842</v>
      </c>
      <c r="E80" s="108">
        <v>50160842</v>
      </c>
      <c r="F80" s="106"/>
    </row>
    <row r="81" spans="1:8" ht="15" thickBot="1">
      <c r="A81" s="138" t="s">
        <v>70</v>
      </c>
      <c r="B81" s="139"/>
      <c r="C81" s="76">
        <f>SUM(C77:C80)</f>
        <v>42840200</v>
      </c>
      <c r="D81" s="76">
        <f>SUM(D77:D80)</f>
        <v>100314342</v>
      </c>
      <c r="E81" s="76">
        <f>SUM(E77:E80)</f>
        <v>100314342</v>
      </c>
    </row>
    <row r="82" spans="1:8" ht="15" thickBot="1">
      <c r="A82" s="118"/>
      <c r="B82" s="119"/>
      <c r="C82" s="120"/>
      <c r="D82" s="155"/>
      <c r="E82" s="156"/>
    </row>
    <row r="83" spans="1:8" ht="26.25" thickBot="1">
      <c r="A83" s="104" t="s">
        <v>85</v>
      </c>
      <c r="B83" s="105"/>
      <c r="C83" s="86"/>
      <c r="D83" s="86">
        <f>SUM(E60+E69+E74+E81-E63-E64-E65)</f>
        <v>198291164.56</v>
      </c>
      <c r="E83" s="86">
        <f>SUM(E60+E69+E74+E81-E63-E64-E65)</f>
        <v>198291164.56</v>
      </c>
      <c r="F83" s="112"/>
      <c r="G83" s="113"/>
      <c r="H83" s="111"/>
    </row>
    <row r="84" spans="1:8" ht="15" thickBot="1">
      <c r="A84" s="140" t="s">
        <v>71</v>
      </c>
      <c r="B84" s="141"/>
      <c r="C84" s="86">
        <f>SUM(C60+C69+C74+C81)</f>
        <v>163240200</v>
      </c>
      <c r="D84" s="86">
        <f>SUM(D60+D69+D74+D81)</f>
        <v>210531986</v>
      </c>
      <c r="E84" s="86">
        <f>SUM(E60+E69+E74+E81)</f>
        <v>217321162.74000001</v>
      </c>
    </row>
    <row r="85" spans="1:8" ht="15" thickBot="1"/>
    <row r="86" spans="1:8" ht="15.75" thickBot="1">
      <c r="A86" s="142" t="s">
        <v>72</v>
      </c>
      <c r="B86" s="143"/>
      <c r="C86" s="143"/>
      <c r="D86" s="143"/>
      <c r="E86" s="144"/>
    </row>
    <row r="87" spans="1:8">
      <c r="A87" s="145" t="s">
        <v>73</v>
      </c>
      <c r="B87" s="146"/>
      <c r="C87" s="79">
        <v>165000000</v>
      </c>
      <c r="D87" s="87">
        <v>350226386</v>
      </c>
      <c r="E87" s="87">
        <v>330489985.41000003</v>
      </c>
    </row>
    <row r="88" spans="1:8" ht="15" thickBot="1">
      <c r="A88" s="147" t="s">
        <v>74</v>
      </c>
      <c r="B88" s="148"/>
      <c r="C88" s="80">
        <v>80000000</v>
      </c>
      <c r="D88" s="88">
        <v>83596408</v>
      </c>
      <c r="E88" s="88">
        <v>80530615.260000005</v>
      </c>
    </row>
    <row r="89" spans="1:8" ht="15" thickBot="1">
      <c r="A89" s="140" t="s">
        <v>75</v>
      </c>
      <c r="B89" s="141"/>
      <c r="C89" s="89">
        <f>C87+C88</f>
        <v>245000000</v>
      </c>
      <c r="D89" s="86">
        <f>D87+D88</f>
        <v>433822794</v>
      </c>
      <c r="E89" s="84">
        <f>E87+E88</f>
        <v>411020600.67000002</v>
      </c>
    </row>
    <row r="90" spans="1:8" ht="15.75" thickBot="1">
      <c r="A90" s="142" t="s">
        <v>76</v>
      </c>
      <c r="B90" s="143"/>
      <c r="C90" s="90">
        <f>SUM(C84,C87,C88)</f>
        <v>408240200</v>
      </c>
      <c r="D90" s="90">
        <f t="shared" ref="D90:E90" si="0">SUM(D84,D87,D88)</f>
        <v>644354780</v>
      </c>
      <c r="E90" s="90">
        <f t="shared" si="0"/>
        <v>628341763.41000009</v>
      </c>
    </row>
    <row r="91" spans="1:8" ht="15" thickBot="1">
      <c r="A91" s="149"/>
      <c r="B91" s="150"/>
      <c r="C91" s="150"/>
      <c r="D91" s="150"/>
      <c r="E91" s="150"/>
      <c r="F91" s="111"/>
    </row>
    <row r="92" spans="1:8" ht="15.75" thickBot="1">
      <c r="A92" s="151" t="s">
        <v>77</v>
      </c>
      <c r="B92" s="152"/>
      <c r="C92" s="152"/>
      <c r="D92" s="152"/>
      <c r="E92" s="153"/>
    </row>
    <row r="93" spans="1:8" ht="15" thickBot="1">
      <c r="A93" s="121" t="s">
        <v>78</v>
      </c>
      <c r="B93" s="122"/>
      <c r="C93" s="122"/>
      <c r="D93" s="122"/>
      <c r="E93" s="133"/>
    </row>
    <row r="94" spans="1:8" ht="57" customHeight="1" thickBot="1">
      <c r="A94" s="91" t="s">
        <v>27</v>
      </c>
      <c r="B94" s="92" t="s">
        <v>79</v>
      </c>
      <c r="C94" s="68">
        <v>112000000</v>
      </c>
      <c r="D94" s="68"/>
      <c r="E94" s="68">
        <v>81146930</v>
      </c>
    </row>
    <row r="95" spans="1:8" ht="15" thickBot="1">
      <c r="A95" s="121" t="s">
        <v>80</v>
      </c>
      <c r="B95" s="122"/>
      <c r="C95" s="122"/>
      <c r="D95" s="123"/>
      <c r="E95" s="93"/>
    </row>
    <row r="96" spans="1:8" ht="26.25" thickBot="1">
      <c r="A96" s="94" t="s">
        <v>27</v>
      </c>
      <c r="B96" s="95" t="s">
        <v>81</v>
      </c>
      <c r="C96" s="96">
        <v>3000000</v>
      </c>
      <c r="D96" s="96"/>
      <c r="E96" s="97">
        <v>1103329.73</v>
      </c>
    </row>
    <row r="97" spans="1:5" ht="15" thickBot="1">
      <c r="A97" s="124" t="s">
        <v>82</v>
      </c>
      <c r="B97" s="125"/>
      <c r="C97" s="19">
        <f>SUM(C94,C96)</f>
        <v>115000000</v>
      </c>
      <c r="D97" s="100">
        <f>SUM(D94,D96)</f>
        <v>0</v>
      </c>
      <c r="E97" s="20">
        <f>SUM(E94,E96)</f>
        <v>82250259.730000004</v>
      </c>
    </row>
    <row r="98" spans="1:5" ht="15" thickBot="1">
      <c r="A98" s="98"/>
      <c r="B98" s="99"/>
      <c r="C98" s="101"/>
      <c r="D98" s="101"/>
      <c r="E98" s="102"/>
    </row>
    <row r="99" spans="1:5" ht="15" thickBot="1">
      <c r="A99" s="126"/>
      <c r="B99" s="127"/>
      <c r="C99" s="127"/>
      <c r="D99" s="127"/>
      <c r="E99" s="127"/>
    </row>
    <row r="100" spans="1:5" ht="18.75" thickBot="1">
      <c r="A100" s="128" t="s">
        <v>83</v>
      </c>
      <c r="B100" s="129"/>
      <c r="C100" s="103">
        <f>SUM(C51,C90,C97)</f>
        <v>962820400</v>
      </c>
      <c r="D100" s="103">
        <f>SUM(D51,D90,D97)</f>
        <v>1096721156.3199999</v>
      </c>
      <c r="E100" s="103">
        <f>SUM(E51,E90,E97)</f>
        <v>1078280112.8600001</v>
      </c>
    </row>
    <row r="101" spans="1:5" ht="15" thickBot="1">
      <c r="A101" s="130"/>
      <c r="B101" s="131"/>
      <c r="C101" s="131"/>
      <c r="D101" s="131"/>
      <c r="E101" s="132"/>
    </row>
  </sheetData>
  <mergeCells count="61">
    <mergeCell ref="A11:B11"/>
    <mergeCell ref="A1:D1"/>
    <mergeCell ref="A3:E3"/>
    <mergeCell ref="A5:B5"/>
    <mergeCell ref="A7:B7"/>
    <mergeCell ref="A9:B9"/>
    <mergeCell ref="A29:E29"/>
    <mergeCell ref="A13:B13"/>
    <mergeCell ref="A15:B15"/>
    <mergeCell ref="A16:B16"/>
    <mergeCell ref="A18:B18"/>
    <mergeCell ref="A19:E19"/>
    <mergeCell ref="A21:B21"/>
    <mergeCell ref="A23:B23"/>
    <mergeCell ref="A24:E24"/>
    <mergeCell ref="A26:B26"/>
    <mergeCell ref="A27:E27"/>
    <mergeCell ref="A28:E28"/>
    <mergeCell ref="A52:E52"/>
    <mergeCell ref="A33:B33"/>
    <mergeCell ref="A34:E34"/>
    <mergeCell ref="A35:D35"/>
    <mergeCell ref="A37:B37"/>
    <mergeCell ref="A38:E38"/>
    <mergeCell ref="A39:D39"/>
    <mergeCell ref="A44:B44"/>
    <mergeCell ref="B45:E45"/>
    <mergeCell ref="A46:B46"/>
    <mergeCell ref="A50:E50"/>
    <mergeCell ref="A51:B51"/>
    <mergeCell ref="A77:B77"/>
    <mergeCell ref="A53:E53"/>
    <mergeCell ref="A54:E54"/>
    <mergeCell ref="A60:B60"/>
    <mergeCell ref="A61:E61"/>
    <mergeCell ref="A62:E62"/>
    <mergeCell ref="A69:B69"/>
    <mergeCell ref="A70:E70"/>
    <mergeCell ref="A71:E71"/>
    <mergeCell ref="A74:B74"/>
    <mergeCell ref="D75:E75"/>
    <mergeCell ref="A76:E76"/>
    <mergeCell ref="A93:E93"/>
    <mergeCell ref="A78:B78"/>
    <mergeCell ref="A80:B80"/>
    <mergeCell ref="A81:B81"/>
    <mergeCell ref="A84:B84"/>
    <mergeCell ref="A86:E86"/>
    <mergeCell ref="A87:B87"/>
    <mergeCell ref="A88:B88"/>
    <mergeCell ref="A89:B89"/>
    <mergeCell ref="A90:B90"/>
    <mergeCell ref="A91:E91"/>
    <mergeCell ref="A92:E92"/>
    <mergeCell ref="A79:B79"/>
    <mergeCell ref="D82:E82"/>
    <mergeCell ref="A95:D95"/>
    <mergeCell ref="A97:B97"/>
    <mergeCell ref="A99:E99"/>
    <mergeCell ref="A100:B100"/>
    <mergeCell ref="A101:E101"/>
  </mergeCells>
  <pageMargins left="0.7" right="0.7" top="0.78740157499999996" bottom="0.78740157499999996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1- Celkový přehled č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Minčev</dc:creator>
  <cp:lastModifiedBy>Hana POLÍVKOVÁ</cp:lastModifiedBy>
  <cp:lastPrinted>2024-05-21T15:17:24Z</cp:lastPrinted>
  <dcterms:created xsi:type="dcterms:W3CDTF">2024-02-23T16:14:39Z</dcterms:created>
  <dcterms:modified xsi:type="dcterms:W3CDTF">2024-06-04T07:35:18Z</dcterms:modified>
</cp:coreProperties>
</file>