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https://mzvcze-my.sharepoint.com/personal/lukas_svatek_mzv_gov_cz/Documents/Desktop/Pracovni/2_informace o ZRS/Final/Meziresort/"/>
    </mc:Choice>
  </mc:AlternateContent>
  <xr:revisionPtr revIDLastSave="224" documentId="11_A84D3FADF35613B4760B06A914BE2B741914D408" xr6:coauthVersionLast="47" xr6:coauthVersionMax="47" xr10:uidLastSave="{4EEA3CD3-1953-4D1A-97A6-0EE4CF311B24}"/>
  <bookViews>
    <workbookView xWindow="-108" yWindow="-108" windowWidth="23256" windowHeight="12576" xr2:uid="{00000000-000D-0000-FFFF-FFFF00000000}"/>
  </bookViews>
  <sheets>
    <sheet name="Celkový přehled čerpání" sheetId="1" r:id="rId1"/>
  </sheets>
  <definedNames>
    <definedName name="_xlnm.Print_Titles" localSheetId="0">'Celkový přehled čerpání'!$2:$2</definedName>
    <definedName name="_xlnm.Print_Area" localSheetId="0">'Celkový přehled čerpání'!$A$1:$E$89</definedName>
  </definedNames>
  <calcPr calcId="191029"/>
  <customWorkbookViews>
    <customWorkbookView name="Stanislava Bajzíková – osobní zobrazení" guid="{C21E0D89-88D5-458A-B7A6-AC8A7AC6C283}" mergeInterval="0" personalView="1" maximized="1" windowWidth="1276" windowHeight="759" activeSheetId="1"/>
    <customWorkbookView name="Hynek Ciboch – osobní zobrazení" guid="{11C81548-AE0E-40BD-8AFA-A71C802EFC5C}" mergeInterval="0" personalView="1" xWindow="57" yWindow="46" windowWidth="976" windowHeight="777" activeSheetId="1"/>
    <customWorkbookView name="user – osobní zobrazení" guid="{D30ED1E9-0231-4233-9A4D-DC246B730CA3}" mergeInterval="0" personalView="1" maximized="1" windowWidth="1362" windowHeight="542" activeSheetId="1"/>
    <customWorkbookView name="Daniel Litecký - vlastní zobrazení" guid="{BEB9115C-3521-4C1C-8DE7-E17110799634}" mergeInterval="0" personalView="1" maximized="1" xWindow="1" yWindow="1" windowWidth="1596" windowHeight="670" activeSheetId="1"/>
    <customWorkbookView name="Štěpánka LITECKÁ – osobní zobrazení" guid="{B35EEA37-7B35-49E2-831C-F0FF770BA2B8}" mergeInterval="0" personalView="1" maximized="1" windowWidth="1276" windowHeight="7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" l="1"/>
  <c r="E73" i="1"/>
  <c r="C73" i="1"/>
  <c r="D70" i="1"/>
  <c r="E70" i="1"/>
  <c r="D65" i="1" l="1"/>
  <c r="E65" i="1"/>
  <c r="E85" i="1" l="1"/>
  <c r="D85" i="1"/>
  <c r="D77" i="1"/>
  <c r="E71" i="1"/>
  <c r="D71" i="1"/>
  <c r="D66" i="1"/>
  <c r="E52" i="1"/>
  <c r="C32" i="1" l="1"/>
  <c r="D52" i="1" l="1"/>
  <c r="C52" i="1"/>
  <c r="C66" i="1" l="1"/>
  <c r="C85" i="1"/>
  <c r="C77" i="1"/>
  <c r="C71" i="1"/>
  <c r="C60" i="1"/>
  <c r="D60" i="1"/>
  <c r="C34" i="1"/>
  <c r="D34" i="1"/>
  <c r="C28" i="1"/>
  <c r="D28" i="1"/>
  <c r="D24" i="1"/>
  <c r="C24" i="1"/>
  <c r="C15" i="1"/>
  <c r="C11" i="1"/>
  <c r="C17" i="1" l="1"/>
  <c r="D36" i="1"/>
  <c r="C36" i="1"/>
  <c r="D17" i="1"/>
  <c r="D78" i="1"/>
  <c r="C78" i="1" l="1"/>
  <c r="C38" i="1"/>
  <c r="C87" i="1" s="1"/>
  <c r="C42" i="1"/>
  <c r="D38" i="1"/>
  <c r="D87" i="1" s="1"/>
  <c r="D89" i="1" l="1"/>
  <c r="D42" i="1"/>
  <c r="C89" i="1"/>
  <c r="E60" i="1" l="1"/>
  <c r="E77" i="1" l="1"/>
  <c r="E66" i="1"/>
  <c r="E78" i="1" l="1"/>
  <c r="E28" i="1" l="1"/>
  <c r="E17" i="1" l="1"/>
  <c r="E24" i="1" l="1"/>
  <c r="E34" i="1"/>
  <c r="E36" i="1" l="1"/>
  <c r="E38" i="1" l="1"/>
  <c r="E42" i="1" l="1"/>
  <c r="E87" i="1"/>
  <c r="E89" i="1" s="1"/>
</calcChain>
</file>

<file path=xl/sharedStrings.xml><?xml version="1.0" encoding="utf-8"?>
<sst xmlns="http://schemas.openxmlformats.org/spreadsheetml/2006/main" count="102" uniqueCount="86">
  <si>
    <t>Region / země</t>
  </si>
  <si>
    <t>Dotační programy pro NNO, kraje a vysoké školy</t>
  </si>
  <si>
    <t>ČR</t>
  </si>
  <si>
    <t>Rozvojové země</t>
  </si>
  <si>
    <t xml:space="preserve">Podpora trojstranných projektů českých subjektů                             </t>
  </si>
  <si>
    <t>CELKEM dotační programy v gesci ČRA</t>
  </si>
  <si>
    <t>Administrativní náklady</t>
  </si>
  <si>
    <t>Ostatní provozní výdaje na chod ČRA</t>
  </si>
  <si>
    <t>ČR a rozvojové země</t>
  </si>
  <si>
    <t>Další činnosti spojené s řízením, monitoringem, kontrolou a prezentací ZRS -ČRA</t>
  </si>
  <si>
    <t>CELKEM administrativní náklady ČRA</t>
  </si>
  <si>
    <t>CELKEM  PRIORITNÍ  ZEMĚ  ZRS ČR</t>
  </si>
  <si>
    <t>PRIORITNÍ  ZEMĚ  ZRS ČR (dle UV č. 631/2016)</t>
  </si>
  <si>
    <t>CELKEM  PROSTŘEDKY NA  DALŠÍ  ROZVOJOVÉ AKTIVITY ČRA</t>
  </si>
  <si>
    <t xml:space="preserve">Tematické priority / Programy ZRS ČR </t>
  </si>
  <si>
    <t>TÉMATA  ROZVOJOVÉ  SPOLUPRÁCE (ČRA)</t>
  </si>
  <si>
    <t>DALŠÍ ROZVOJOVÉ AKTIVITY V GESCI ČRA</t>
  </si>
  <si>
    <t xml:space="preserve">Rozvojové aktivity v gesci ČRA - obnova a podpora demokratické transformace Ukrajiny </t>
  </si>
  <si>
    <t xml:space="preserve">CELKEM  podpora zapojení soukr. sektoru do ZRS  </t>
  </si>
  <si>
    <t xml:space="preserve">Podpora zapojení soukromého sektoru do ZRS </t>
  </si>
  <si>
    <t>SPECIFICKÉ ZEMĚ ZRS</t>
  </si>
  <si>
    <t>CELKEM  SPECIFICKÉ ZEMĚ ZRS ČR</t>
  </si>
  <si>
    <t>CELKEM prostředky v gesci ČRA ze státního rozpočtu (prioritní země a další rozvojové aktivity)</t>
  </si>
  <si>
    <t xml:space="preserve">CELKEM prostředky v gesci ČRA ze státního rozpočtu, z EK a jiných zdrojů  </t>
  </si>
  <si>
    <r>
      <t>CELKEM  PROSTŘEDKY Z EK</t>
    </r>
    <r>
      <rPr>
        <sz val="10"/>
        <rFont val="Georgia"/>
        <family val="1"/>
        <charset val="238"/>
      </rPr>
      <t xml:space="preserve"> (na rozvojové aktivity v prioritních zemích včetně finanční částky na platy)</t>
    </r>
  </si>
  <si>
    <t xml:space="preserve">Rozvojové aktivity v gesci MZV </t>
  </si>
  <si>
    <t>Rozvojové aktivity MZV a koordinace ZRS ČR</t>
  </si>
  <si>
    <t xml:space="preserve">Malé lokální rozvojové projekty realizované při ZÚ </t>
  </si>
  <si>
    <t xml:space="preserve">Činnosti spojené s řízením, monitoringem, kontrolou a prezentací ZRS </t>
  </si>
  <si>
    <t>Místní síly (koordinátoři ZRS) při ZÚ</t>
  </si>
  <si>
    <t>Celkem rozvojové aktivity MZV a  koordinace ZRS ČR</t>
  </si>
  <si>
    <t xml:space="preserve">Rozvojové aktivity ve spolupráci s institucemi státní správy </t>
  </si>
  <si>
    <t>Transformační ekonomická a finanční spolupráce (ve spolupráci s MF)</t>
  </si>
  <si>
    <t>Projekty Aid for Trade (ve spolupráci s MPO)</t>
  </si>
  <si>
    <t>Projekty v oblasti bezpečnosti (ve spolupráci s MV)</t>
  </si>
  <si>
    <t>Rozvojové země a ČR</t>
  </si>
  <si>
    <t>Celkem rozvojové aktivity ve spolupráci s institucemi státní správy</t>
  </si>
  <si>
    <t>Rozvojové projekty ve spolupráci s mezinárodními organizacemi</t>
  </si>
  <si>
    <t>Projekty realizované ve spolupráci s UNDP</t>
  </si>
  <si>
    <t>Zapojování českých dobrovolníků do programů UNV</t>
  </si>
  <si>
    <t xml:space="preserve">Celkem rozvojové projekty ve spolupráci s mezinárodními organizacemi </t>
  </si>
  <si>
    <t>CELKEM rozvojové aktivity v gesci MZV a koordinace ZRS ČR</t>
  </si>
  <si>
    <t>Další aktivity v gesci MZV</t>
  </si>
  <si>
    <t>CELKEM další aktivity v gesci MZV</t>
  </si>
  <si>
    <t>CELKEM rozvojové aktivity, koordinace a další aktivity v gesci MZV</t>
  </si>
  <si>
    <t xml:space="preserve">Programy realizované v gesci jiných resortů </t>
  </si>
  <si>
    <t xml:space="preserve">Ministerstvo školství, mládeže a tělovýchovy </t>
  </si>
  <si>
    <t>Program vládních rozvojových stipendií - zahraniční studenti přijatí ke studiu na VVŠ v ČR včetně související agendy</t>
  </si>
  <si>
    <t xml:space="preserve">Ministerstvo zdravotnictví </t>
  </si>
  <si>
    <t>Zdravotní služby pro vládní stipendisty</t>
  </si>
  <si>
    <t>Celkem programy v gesci jiných resortů (MŠMT a MZd)</t>
  </si>
  <si>
    <t>CELKEM  TÉMATA  ROZVOJOVÉ  SPOLUPRÁCE  V GESCI  ČRA</t>
  </si>
  <si>
    <t>Specifické země (vč. Afghánistánu)</t>
  </si>
  <si>
    <t>ZRS z prostředků EU (projekty EK)</t>
  </si>
  <si>
    <t>Celkem ZRS včetně prostředků EU</t>
  </si>
  <si>
    <t>Humanitární pomoc</t>
  </si>
  <si>
    <t>ČR, prioritní země</t>
  </si>
  <si>
    <t>Posilování kapacit implementačních partnerů ZRS (včetně kapacit a partnerství NNO, kapacit platforem, aktivit krajů a obcí v prioritních zemích ZRS ČR)</t>
  </si>
  <si>
    <t>Celkem ZRS ze státního rozpočtu</t>
  </si>
  <si>
    <t>Transformační spolupráce</t>
  </si>
  <si>
    <t>Afghánistán</t>
  </si>
  <si>
    <t>Zvláštní svěřenecký fond pro Afghánistán, administrovaný UNDP a dalšími agenciemi OSN</t>
  </si>
  <si>
    <t>Podpora dalších rozvojových a stabilizačních programů</t>
  </si>
  <si>
    <t>Program B2B v ZRS (projekty rozvojově - ekonomického partnerství,  podpora účasti českých subjektů v evropských finančních rozvojových nástrojích a příprava studií proveditelnosti)</t>
  </si>
  <si>
    <t>Výdaje za platy, ostatní platby za provedenou práci, FKSP a pojistné ČRA  (bez objemu financí na tuto položku z prostředků EK)</t>
  </si>
  <si>
    <t>Bosna a Hercegovina</t>
  </si>
  <si>
    <t>Etiopie</t>
  </si>
  <si>
    <t>Moldavsko</t>
  </si>
  <si>
    <t>Gruzie</t>
  </si>
  <si>
    <t>Kambodža</t>
  </si>
  <si>
    <t>Zambie</t>
  </si>
  <si>
    <t>Další nástroje v gesci MZV</t>
  </si>
  <si>
    <t>Celkem další nástroje v gesci MZV</t>
  </si>
  <si>
    <t>Program budování kapacit partnerských zemí v oblasti kybernetické bezpečnosti (Cybervac)</t>
  </si>
  <si>
    <r>
      <t xml:space="preserve">Posilování kapacit vysokých škol v rozvojových zemích (vysílání učitelů, spolupráce VŠ)                                </t>
    </r>
    <r>
      <rPr>
        <sz val="10"/>
        <rFont val="Georgia"/>
        <family val="1"/>
        <charset val="238"/>
      </rPr>
      <t xml:space="preserve">  </t>
    </r>
  </si>
  <si>
    <t>Spolufinancování projektů (např. Iniciativy Team Europe, delegovaná spolupráce)</t>
  </si>
  <si>
    <t>Finanční nástroje (např. Program Finanční nástroje ZRS ve spolupráci s NRB, nástroje EU)</t>
  </si>
  <si>
    <t>Ukrajina (nad rámec UV č. 855 z 12. 10. 2022)</t>
  </si>
  <si>
    <t>Technická expertní spolupráce  (vysílání expertů+ spolupráce s dalšími resorty, globální vzdělávání), ostatní</t>
  </si>
  <si>
    <t>Globální vzdělávání a osvěta veřejnosti</t>
  </si>
  <si>
    <t>Spolupráce s dalšími mez. organizacemi a donory (FAO, OECD DAC, UNEP, atp.)</t>
  </si>
  <si>
    <t xml:space="preserve">Příloha č. 1- Celkový přehled čerpání prostředků na zahraniční rozvojovou  spolupráci dle UV                     </t>
  </si>
  <si>
    <r>
      <t xml:space="preserve">Objem finančních prostředků </t>
    </r>
    <r>
      <rPr>
        <b/>
        <sz val="8"/>
        <rFont val="Georgia"/>
        <family val="1"/>
        <charset val="238"/>
      </rPr>
      <t>2024 (v Kč)</t>
    </r>
  </si>
  <si>
    <t>Rozpočet upravený včetně RO a NNV
(v Kč)</t>
  </si>
  <si>
    <t>Skutečné čerpání finančních prostředků 2024
(v Kč)</t>
  </si>
  <si>
    <t>Převod prostředků na MZV (bilat. projekty)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</si>
</sst>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b/>
      <sz val="14"/>
      <name val="Georgia"/>
      <family val="1"/>
      <charset val="238"/>
    </font>
    <font>
      <sz val="11"/>
      <name val="Georgia"/>
      <family val="1"/>
      <charset val="238"/>
    </font>
    <font>
      <sz val="8"/>
      <name val="Georgia"/>
      <family val="1"/>
      <charset val="238"/>
    </font>
    <font>
      <b/>
      <sz val="12"/>
      <name val="Georgia"/>
      <family val="1"/>
      <charset val="238"/>
    </font>
    <font>
      <b/>
      <sz val="9"/>
      <name val="Georgia"/>
      <family val="1"/>
      <charset val="238"/>
    </font>
    <font>
      <b/>
      <sz val="8"/>
      <name val="Georgia"/>
      <family val="1"/>
      <charset val="238"/>
    </font>
    <font>
      <b/>
      <sz val="11"/>
      <name val="Georgia"/>
      <family val="1"/>
      <charset val="238"/>
    </font>
    <font>
      <b/>
      <sz val="9"/>
      <color indexed="8"/>
      <name val="Georgia"/>
      <family val="1"/>
      <charset val="238"/>
    </font>
    <font>
      <sz val="10"/>
      <name val="Georgia"/>
      <family val="1"/>
      <charset val="238"/>
    </font>
    <font>
      <sz val="11"/>
      <color indexed="8"/>
      <name val="Georgia"/>
      <family val="1"/>
      <charset val="238"/>
    </font>
    <font>
      <b/>
      <sz val="12"/>
      <color indexed="10"/>
      <name val="Georgia"/>
      <family val="1"/>
      <charset val="238"/>
    </font>
    <font>
      <sz val="12"/>
      <color indexed="10"/>
      <name val="Georgia"/>
      <family val="1"/>
      <charset val="238"/>
    </font>
    <font>
      <b/>
      <sz val="10"/>
      <color indexed="10"/>
      <name val="Georgia"/>
      <family val="1"/>
      <charset val="238"/>
    </font>
    <font>
      <b/>
      <sz val="10"/>
      <name val="Georgia"/>
      <family val="1"/>
      <charset val="238"/>
    </font>
    <font>
      <sz val="10"/>
      <color indexed="8"/>
      <name val="Georgia"/>
      <family val="1"/>
      <charset val="238"/>
    </font>
    <font>
      <sz val="10"/>
      <color indexed="44"/>
      <name val="Arial Narrow"/>
      <family val="2"/>
      <charset val="238"/>
    </font>
    <font>
      <b/>
      <sz val="11"/>
      <color indexed="10"/>
      <name val="Georgia"/>
      <family val="1"/>
      <charset val="238"/>
    </font>
    <font>
      <b/>
      <sz val="14"/>
      <color rgb="FFFF0000"/>
      <name val="Georgia"/>
      <family val="1"/>
      <charset val="238"/>
    </font>
    <font>
      <sz val="8"/>
      <color rgb="FF000000"/>
      <name val="Georgia"/>
      <family val="1"/>
      <charset val="238"/>
    </font>
    <font>
      <sz val="10"/>
      <color rgb="FF000000"/>
      <name val="Georgia"/>
      <family val="1"/>
      <charset val="238"/>
    </font>
    <font>
      <b/>
      <sz val="10"/>
      <color rgb="FF000000"/>
      <name val="Georgia"/>
      <family val="1"/>
      <charset val="238"/>
    </font>
    <font>
      <b/>
      <sz val="9"/>
      <color rgb="FF000000"/>
      <name val="Georgia"/>
      <family val="1"/>
      <charset val="238"/>
    </font>
    <font>
      <sz val="11"/>
      <color rgb="FF000000"/>
      <name val="Georgia"/>
      <family val="1"/>
      <charset val="238"/>
    </font>
    <font>
      <sz val="11"/>
      <color theme="1"/>
      <name val="Calibri"/>
      <family val="2"/>
      <charset val="238"/>
    </font>
    <font>
      <b/>
      <sz val="12"/>
      <color rgb="FFFF0000"/>
      <name val="Georgia"/>
      <family val="1"/>
      <charset val="238"/>
    </font>
    <font>
      <b/>
      <sz val="10"/>
      <color rgb="FFFF0000"/>
      <name val="Georgia"/>
      <family val="1"/>
      <charset val="238"/>
    </font>
    <font>
      <sz val="11"/>
      <color rgb="FFFFC000"/>
      <name val="Calibri"/>
      <family val="2"/>
      <charset val="238"/>
      <scheme val="minor"/>
    </font>
    <font>
      <sz val="14"/>
      <name val="Georgia"/>
      <family val="1"/>
      <charset val="238"/>
    </font>
    <font>
      <b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b/>
      <sz val="12"/>
      <color theme="1"/>
      <name val="Georgia"/>
      <family val="1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47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7" fillId="0" borderId="0" applyFont="0" applyFill="0" applyBorder="0" applyAlignment="0" applyProtection="0"/>
    <xf numFmtId="43" fontId="38" fillId="0" borderId="0" applyFont="0" applyFill="0" applyBorder="0" applyAlignment="0" applyProtection="0"/>
  </cellStyleXfs>
  <cellXfs count="202">
    <xf numFmtId="0" fontId="0" fillId="0" borderId="0" xfId="0"/>
    <xf numFmtId="0" fontId="0" fillId="0" borderId="0" xfId="0" applyBorder="1" applyAlignment="1"/>
    <xf numFmtId="0" fontId="0" fillId="0" borderId="1" xfId="0" applyBorder="1"/>
    <xf numFmtId="0" fontId="0" fillId="0" borderId="0" xfId="0" applyBorder="1"/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14" fillId="3" borderId="4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left" vertical="center" wrapText="1"/>
    </xf>
    <xf numFmtId="3" fontId="5" fillId="3" borderId="13" xfId="0" applyNumberFormat="1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3" fontId="0" fillId="0" borderId="0" xfId="0" applyNumberFormat="1" applyBorder="1"/>
    <xf numFmtId="3" fontId="5" fillId="3" borderId="15" xfId="0" applyNumberFormat="1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23" fillId="8" borderId="21" xfId="0" applyFont="1" applyFill="1" applyBorder="1" applyAlignment="1">
      <alignment horizontal="left" vertical="center" wrapText="1"/>
    </xf>
    <xf numFmtId="0" fontId="24" fillId="8" borderId="2" xfId="0" applyFont="1" applyFill="1" applyBorder="1" applyAlignment="1">
      <alignment horizontal="left" vertical="center"/>
    </xf>
    <xf numFmtId="0" fontId="27" fillId="0" borderId="0" xfId="0" applyFont="1" applyBorder="1"/>
    <xf numFmtId="0" fontId="29" fillId="0" borderId="0" xfId="0" applyFont="1" applyBorder="1"/>
    <xf numFmtId="0" fontId="30" fillId="0" borderId="0" xfId="0" applyFont="1" applyBorder="1"/>
    <xf numFmtId="0" fontId="31" fillId="0" borderId="0" xfId="0" applyFont="1" applyBorder="1"/>
    <xf numFmtId="3" fontId="31" fillId="0" borderId="0" xfId="0" applyNumberFormat="1" applyFont="1" applyBorder="1"/>
    <xf numFmtId="3" fontId="3" fillId="0" borderId="24" xfId="0" applyNumberFormat="1" applyFont="1" applyFill="1" applyBorder="1" applyAlignment="1">
      <alignment horizontal="center" vertical="center" wrapText="1"/>
    </xf>
    <xf numFmtId="3" fontId="3" fillId="0" borderId="25" xfId="0" applyNumberFormat="1" applyFont="1" applyFill="1" applyBorder="1" applyAlignment="1">
      <alignment horizontal="left" vertical="center" wrapText="1"/>
    </xf>
    <xf numFmtId="3" fontId="14" fillId="8" borderId="2" xfId="0" applyNumberFormat="1" applyFont="1" applyFill="1" applyBorder="1" applyAlignment="1">
      <alignment horizontal="right" vertical="center"/>
    </xf>
    <xf numFmtId="0" fontId="28" fillId="0" borderId="4" xfId="0" applyFont="1" applyFill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left" vertical="center" wrapText="1"/>
    </xf>
    <xf numFmtId="0" fontId="14" fillId="8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34" fillId="0" borderId="0" xfId="0" applyFont="1" applyBorder="1"/>
    <xf numFmtId="0" fontId="14" fillId="3" borderId="2" xfId="0" applyFont="1" applyFill="1" applyBorder="1" applyAlignment="1">
      <alignment horizontal="left" vertical="center" wrapText="1"/>
    </xf>
    <xf numFmtId="0" fontId="16" fillId="3" borderId="21" xfId="0" applyFont="1" applyFill="1" applyBorder="1" applyAlignment="1">
      <alignment vertical="center"/>
    </xf>
    <xf numFmtId="4" fontId="9" fillId="0" borderId="35" xfId="0" applyNumberFormat="1" applyFont="1" applyFill="1" applyBorder="1" applyAlignment="1">
      <alignment horizontal="right" vertical="center" wrapText="1"/>
    </xf>
    <xf numFmtId="4" fontId="9" fillId="0" borderId="8" xfId="0" applyNumberFormat="1" applyFont="1" applyFill="1" applyBorder="1" applyAlignment="1">
      <alignment horizontal="right" vertical="center" wrapText="1"/>
    </xf>
    <xf numFmtId="4" fontId="9" fillId="0" borderId="25" xfId="0" applyNumberFormat="1" applyFont="1" applyFill="1" applyBorder="1" applyAlignment="1">
      <alignment horizontal="right" vertical="center" wrapText="1"/>
    </xf>
    <xf numFmtId="4" fontId="9" fillId="0" borderId="10" xfId="0" applyNumberFormat="1" applyFont="1" applyFill="1" applyBorder="1" applyAlignment="1">
      <alignment horizontal="right" vertical="center" wrapText="1"/>
    </xf>
    <xf numFmtId="4" fontId="9" fillId="0" borderId="34" xfId="0" applyNumberFormat="1" applyFont="1" applyFill="1" applyBorder="1" applyAlignment="1">
      <alignment horizontal="right" vertical="center" wrapText="1"/>
    </xf>
    <xf numFmtId="4" fontId="9" fillId="0" borderId="6" xfId="0" applyNumberFormat="1" applyFont="1" applyFill="1" applyBorder="1" applyAlignment="1">
      <alignment horizontal="right" vertical="center"/>
    </xf>
    <xf numFmtId="4" fontId="9" fillId="0" borderId="8" xfId="0" applyNumberFormat="1" applyFont="1" applyFill="1" applyBorder="1" applyAlignment="1">
      <alignment vertical="center"/>
    </xf>
    <xf numFmtId="4" fontId="9" fillId="0" borderId="10" xfId="0" applyNumberFormat="1" applyFont="1" applyFill="1" applyBorder="1" applyAlignment="1">
      <alignment vertical="center"/>
    </xf>
    <xf numFmtId="4" fontId="9" fillId="0" borderId="6" xfId="0" applyNumberFormat="1" applyFont="1" applyFill="1" applyBorder="1" applyAlignment="1">
      <alignment horizontal="right" vertical="center" wrapText="1"/>
    </xf>
    <xf numFmtId="4" fontId="14" fillId="0" borderId="11" xfId="0" applyNumberFormat="1" applyFont="1" applyFill="1" applyBorder="1" applyAlignment="1">
      <alignment horizontal="right" vertical="center" wrapText="1"/>
    </xf>
    <xf numFmtId="4" fontId="7" fillId="6" borderId="11" xfId="0" applyNumberFormat="1" applyFont="1" applyFill="1" applyBorder="1" applyAlignment="1">
      <alignment horizontal="right" vertical="center" wrapText="1"/>
    </xf>
    <xf numFmtId="4" fontId="17" fillId="3" borderId="11" xfId="0" applyNumberFormat="1" applyFont="1" applyFill="1" applyBorder="1" applyAlignment="1">
      <alignment horizontal="right" vertical="center" wrapText="1"/>
    </xf>
    <xf numFmtId="4" fontId="14" fillId="3" borderId="12" xfId="0" applyNumberFormat="1" applyFont="1" applyFill="1" applyBorder="1" applyAlignment="1">
      <alignment horizontal="right" vertical="center" wrapText="1"/>
    </xf>
    <xf numFmtId="4" fontId="14" fillId="3" borderId="13" xfId="0" applyNumberFormat="1" applyFont="1" applyFill="1" applyBorder="1" applyAlignment="1">
      <alignment horizontal="right" vertical="center" wrapText="1"/>
    </xf>
    <xf numFmtId="4" fontId="14" fillId="3" borderId="11" xfId="0" applyNumberFormat="1" applyFont="1" applyFill="1" applyBorder="1" applyAlignment="1">
      <alignment horizontal="right" vertical="center" wrapText="1"/>
    </xf>
    <xf numFmtId="4" fontId="14" fillId="3" borderId="14" xfId="0" applyNumberFormat="1" applyFont="1" applyFill="1" applyBorder="1" applyAlignment="1">
      <alignment horizontal="right" vertical="center" wrapText="1"/>
    </xf>
    <xf numFmtId="4" fontId="14" fillId="3" borderId="16" xfId="0" applyNumberFormat="1" applyFont="1" applyFill="1" applyBorder="1" applyAlignment="1">
      <alignment horizontal="right" vertical="center" wrapText="1"/>
    </xf>
    <xf numFmtId="4" fontId="14" fillId="3" borderId="15" xfId="0" applyNumberFormat="1" applyFont="1" applyFill="1" applyBorder="1" applyAlignment="1">
      <alignment horizontal="right" vertical="center" wrapText="1"/>
    </xf>
    <xf numFmtId="4" fontId="9" fillId="0" borderId="8" xfId="0" applyNumberFormat="1" applyFont="1" applyFill="1" applyBorder="1" applyAlignment="1">
      <alignment horizontal="right" vertical="center"/>
    </xf>
    <xf numFmtId="4" fontId="9" fillId="0" borderId="10" xfId="0" applyNumberFormat="1" applyFont="1" applyFill="1" applyBorder="1"/>
    <xf numFmtId="4" fontId="9" fillId="0" borderId="8" xfId="0" applyNumberFormat="1" applyFont="1" applyFill="1" applyBorder="1"/>
    <xf numFmtId="4" fontId="9" fillId="0" borderId="6" xfId="0" applyNumberFormat="1" applyFont="1" applyFill="1" applyBorder="1" applyAlignment="1">
      <alignment vertical="center"/>
    </xf>
    <xf numFmtId="4" fontId="21" fillId="7" borderId="12" xfId="0" applyNumberFormat="1" applyFont="1" applyFill="1" applyBorder="1" applyAlignment="1">
      <alignment horizontal="right" vertical="center" wrapText="1"/>
    </xf>
    <xf numFmtId="4" fontId="20" fillId="0" borderId="6" xfId="0" applyNumberFormat="1" applyFont="1" applyFill="1" applyBorder="1" applyAlignment="1">
      <alignment horizontal="right" vertical="center" wrapText="1"/>
    </xf>
    <xf numFmtId="4" fontId="14" fillId="7" borderId="13" xfId="0" applyNumberFormat="1" applyFont="1" applyFill="1" applyBorder="1" applyAlignment="1">
      <alignment horizontal="right" vertical="center" wrapText="1"/>
    </xf>
    <xf numFmtId="4" fontId="21" fillId="7" borderId="13" xfId="0" applyNumberFormat="1" applyFont="1" applyFill="1" applyBorder="1" applyAlignment="1">
      <alignment horizontal="right" vertical="center" wrapText="1"/>
    </xf>
    <xf numFmtId="4" fontId="9" fillId="0" borderId="26" xfId="0" applyNumberFormat="1" applyFont="1" applyFill="1" applyBorder="1" applyAlignment="1">
      <alignment horizontal="right" vertical="center" wrapText="1"/>
    </xf>
    <xf numFmtId="4" fontId="14" fillId="7" borderId="14" xfId="0" applyNumberFormat="1" applyFont="1" applyFill="1" applyBorder="1" applyAlignment="1">
      <alignment horizontal="right" vertical="center" wrapText="1"/>
    </xf>
    <xf numFmtId="4" fontId="20" fillId="0" borderId="8" xfId="0" applyNumberFormat="1" applyFont="1" applyFill="1" applyBorder="1" applyAlignment="1">
      <alignment horizontal="right" vertical="center" wrapText="1"/>
    </xf>
    <xf numFmtId="4" fontId="14" fillId="7" borderId="12" xfId="0" applyNumberFormat="1" applyFont="1" applyFill="1" applyBorder="1" applyAlignment="1">
      <alignment horizontal="right" vertical="center" wrapText="1"/>
    </xf>
    <xf numFmtId="4" fontId="26" fillId="7" borderId="25" xfId="0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left" vertical="center" wrapText="1"/>
    </xf>
    <xf numFmtId="4" fontId="2" fillId="9" borderId="13" xfId="0" applyNumberFormat="1" applyFont="1" applyFill="1" applyBorder="1" applyAlignment="1">
      <alignment vertical="center"/>
    </xf>
    <xf numFmtId="4" fontId="9" fillId="0" borderId="15" xfId="0" applyNumberFormat="1" applyFont="1" applyFill="1" applyBorder="1" applyAlignment="1">
      <alignment horizontal="right" vertical="center" wrapText="1"/>
    </xf>
    <xf numFmtId="4" fontId="26" fillId="9" borderId="30" xfId="0" applyNumberFormat="1" applyFont="1" applyFill="1" applyBorder="1" applyAlignment="1">
      <alignment horizontal="right" vertical="center" wrapText="1"/>
    </xf>
    <xf numFmtId="4" fontId="26" fillId="9" borderId="13" xfId="0" applyNumberFormat="1" applyFont="1" applyFill="1" applyBorder="1" applyAlignment="1">
      <alignment horizontal="right" vertical="center" wrapText="1"/>
    </xf>
    <xf numFmtId="4" fontId="14" fillId="10" borderId="11" xfId="0" applyNumberFormat="1" applyFont="1" applyFill="1" applyBorder="1" applyAlignment="1">
      <alignment horizontal="right" vertical="center" wrapText="1"/>
    </xf>
    <xf numFmtId="4" fontId="9" fillId="8" borderId="8" xfId="0" applyNumberFormat="1" applyFont="1" applyFill="1" applyBorder="1" applyAlignment="1">
      <alignment horizontal="right" vertical="center" wrapText="1"/>
    </xf>
    <xf numFmtId="0" fontId="35" fillId="0" borderId="0" xfId="0" applyFont="1" applyBorder="1"/>
    <xf numFmtId="0" fontId="36" fillId="0" borderId="0" xfId="0" applyFont="1" applyBorder="1"/>
    <xf numFmtId="3" fontId="36" fillId="0" borderId="0" xfId="0" applyNumberFormat="1" applyFont="1" applyBorder="1"/>
    <xf numFmtId="4" fontId="9" fillId="8" borderId="39" xfId="0" applyNumberFormat="1" applyFont="1" applyFill="1" applyBorder="1" applyAlignment="1">
      <alignment horizontal="right" vertical="center" wrapText="1"/>
    </xf>
    <xf numFmtId="4" fontId="9" fillId="0" borderId="14" xfId="0" applyNumberFormat="1" applyFont="1" applyFill="1" applyBorder="1" applyAlignment="1">
      <alignment horizontal="right" vertical="center" wrapText="1"/>
    </xf>
    <xf numFmtId="4" fontId="9" fillId="0" borderId="16" xfId="0" applyNumberFormat="1" applyFont="1" applyFill="1" applyBorder="1" applyAlignment="1">
      <alignment horizontal="right" vertical="center" wrapText="1"/>
    </xf>
    <xf numFmtId="4" fontId="0" fillId="0" borderId="0" xfId="0" applyNumberFormat="1" applyBorder="1"/>
    <xf numFmtId="0" fontId="36" fillId="11" borderId="0" xfId="0" applyFont="1" applyFill="1" applyBorder="1"/>
    <xf numFmtId="43" fontId="0" fillId="0" borderId="0" xfId="2" applyFont="1" applyBorder="1"/>
    <xf numFmtId="164" fontId="0" fillId="0" borderId="0" xfId="0" applyNumberFormat="1" applyBorder="1"/>
    <xf numFmtId="43" fontId="36" fillId="0" borderId="0" xfId="2" applyFont="1" applyBorder="1"/>
    <xf numFmtId="165" fontId="5" fillId="0" borderId="39" xfId="0" applyNumberFormat="1" applyFont="1" applyBorder="1" applyAlignment="1">
      <alignment horizontal="right" vertical="center" wrapText="1"/>
    </xf>
    <xf numFmtId="4" fontId="14" fillId="0" borderId="11" xfId="0" applyNumberFormat="1" applyFont="1" applyBorder="1" applyAlignment="1">
      <alignment horizontal="right" vertical="center" wrapText="1"/>
    </xf>
    <xf numFmtId="4" fontId="20" fillId="0" borderId="39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/>
    </xf>
    <xf numFmtId="0" fontId="1" fillId="10" borderId="4" xfId="0" applyFont="1" applyFill="1" applyBorder="1" applyAlignment="1">
      <alignment vertical="center"/>
    </xf>
    <xf numFmtId="0" fontId="1" fillId="10" borderId="2" xfId="0" applyFont="1" applyFill="1" applyBorder="1" applyAlignment="1">
      <alignment vertical="center"/>
    </xf>
    <xf numFmtId="0" fontId="23" fillId="0" borderId="4" xfId="0" applyFont="1" applyFill="1" applyBorder="1" applyAlignment="1"/>
    <xf numFmtId="0" fontId="24" fillId="0" borderId="2" xfId="0" applyFont="1" applyFill="1" applyBorder="1" applyAlignment="1"/>
    <xf numFmtId="0" fontId="24" fillId="0" borderId="3" xfId="0" applyFont="1" applyFill="1" applyBorder="1" applyAlignment="1"/>
    <xf numFmtId="0" fontId="22" fillId="0" borderId="2" xfId="0" applyFont="1" applyFill="1" applyBorder="1" applyAlignment="1">
      <alignment vertical="center" wrapText="1"/>
    </xf>
    <xf numFmtId="0" fontId="25" fillId="9" borderId="4" xfId="0" applyFont="1" applyFill="1" applyBorder="1" applyAlignment="1">
      <alignment horizontal="left" vertical="center" wrapText="1"/>
    </xf>
    <xf numFmtId="0" fontId="25" fillId="9" borderId="2" xfId="0" applyFont="1" applyFill="1" applyBorder="1" applyAlignment="1">
      <alignment horizontal="left" vertical="center" wrapText="1"/>
    </xf>
    <xf numFmtId="0" fontId="25" fillId="9" borderId="3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4" fillId="9" borderId="2" xfId="0" applyFont="1" applyFill="1" applyBorder="1" applyAlignment="1">
      <alignment horizontal="left" vertical="center" wrapText="1"/>
    </xf>
    <xf numFmtId="0" fontId="14" fillId="9" borderId="3" xfId="0" applyFont="1" applyFill="1" applyBorder="1" applyAlignment="1">
      <alignment horizontal="left" vertical="center" wrapText="1"/>
    </xf>
    <xf numFmtId="0" fontId="26" fillId="9" borderId="4" xfId="0" applyFont="1" applyFill="1" applyBorder="1" applyAlignment="1">
      <alignment vertical="center" wrapText="1"/>
    </xf>
    <xf numFmtId="0" fontId="26" fillId="9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25" fillId="7" borderId="4" xfId="0" applyFont="1" applyFill="1" applyBorder="1" applyAlignment="1">
      <alignment vertical="center" wrapText="1"/>
    </xf>
    <xf numFmtId="0" fontId="25" fillId="7" borderId="2" xfId="0" applyFont="1" applyFill="1" applyBorder="1" applyAlignment="1">
      <alignment vertical="center" wrapText="1"/>
    </xf>
    <xf numFmtId="0" fontId="25" fillId="7" borderId="3" xfId="0" applyFont="1" applyFill="1" applyBorder="1" applyAlignment="1">
      <alignment vertical="center" wrapText="1"/>
    </xf>
    <xf numFmtId="0" fontId="20" fillId="7" borderId="27" xfId="0" applyFont="1" applyFill="1" applyBorder="1" applyAlignment="1">
      <alignment vertical="center" wrapText="1"/>
    </xf>
    <xf numFmtId="0" fontId="20" fillId="7" borderId="28" xfId="0" applyFont="1" applyFill="1" applyBorder="1" applyAlignment="1">
      <alignment vertical="center"/>
    </xf>
    <xf numFmtId="0" fontId="20" fillId="7" borderId="22" xfId="0" applyFont="1" applyFill="1" applyBorder="1" applyAlignment="1">
      <alignment vertical="center" wrapText="1"/>
    </xf>
    <xf numFmtId="0" fontId="20" fillId="7" borderId="23" xfId="0" applyFont="1" applyFill="1" applyBorder="1" applyAlignment="1">
      <alignment vertical="center" wrapText="1"/>
    </xf>
    <xf numFmtId="0" fontId="14" fillId="7" borderId="4" xfId="0" applyFont="1" applyFill="1" applyBorder="1" applyAlignment="1">
      <alignment vertical="center" wrapText="1"/>
    </xf>
    <xf numFmtId="0" fontId="14" fillId="7" borderId="2" xfId="0" applyFont="1" applyFill="1" applyBorder="1" applyAlignment="1">
      <alignment vertical="center" wrapText="1"/>
    </xf>
    <xf numFmtId="0" fontId="21" fillId="7" borderId="4" xfId="0" applyFont="1" applyFill="1" applyBorder="1" applyAlignment="1">
      <alignment horizontal="left" vertical="center" wrapText="1"/>
    </xf>
    <xf numFmtId="0" fontId="21" fillId="7" borderId="2" xfId="0" applyFont="1" applyFill="1" applyBorder="1" applyAlignment="1">
      <alignment horizontal="left" vertical="center" wrapText="1"/>
    </xf>
    <xf numFmtId="0" fontId="21" fillId="7" borderId="3" xfId="0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vertical="center" wrapText="1"/>
    </xf>
    <xf numFmtId="0" fontId="32" fillId="0" borderId="21" xfId="0" applyFont="1" applyFill="1" applyBorder="1" applyAlignment="1">
      <alignment vertical="center" wrapText="1"/>
    </xf>
    <xf numFmtId="0" fontId="3" fillId="8" borderId="18" xfId="0" applyFont="1" applyFill="1" applyBorder="1" applyAlignment="1">
      <alignment horizontal="left" vertical="center" wrapText="1"/>
    </xf>
    <xf numFmtId="0" fontId="32" fillId="8" borderId="36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 wrapText="1"/>
    </xf>
    <xf numFmtId="3" fontId="22" fillId="8" borderId="21" xfId="0" applyNumberFormat="1" applyFont="1" applyFill="1" applyBorder="1" applyAlignment="1">
      <alignment horizontal="right" vertical="center" wrapText="1"/>
    </xf>
    <xf numFmtId="0" fontId="10" fillId="0" borderId="4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14" fillId="3" borderId="4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shrinkToFit="1"/>
    </xf>
    <xf numFmtId="0" fontId="14" fillId="3" borderId="18" xfId="0" applyFont="1" applyFill="1" applyBorder="1" applyAlignment="1">
      <alignment horizontal="left" vertical="center" wrapText="1"/>
    </xf>
    <xf numFmtId="0" fontId="15" fillId="3" borderId="19" xfId="0" applyFont="1" applyFill="1" applyBorder="1"/>
    <xf numFmtId="0" fontId="2" fillId="0" borderId="2" xfId="0" applyFont="1" applyBorder="1" applyAlignment="1"/>
    <xf numFmtId="0" fontId="14" fillId="3" borderId="4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top" wrapText="1"/>
    </xf>
    <xf numFmtId="0" fontId="11" fillId="3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center" shrinkToFit="1"/>
    </xf>
    <xf numFmtId="0" fontId="28" fillId="3" borderId="2" xfId="0" applyFont="1" applyFill="1" applyBorder="1" applyAlignment="1">
      <alignment vertical="center" shrinkToFit="1"/>
    </xf>
    <xf numFmtId="0" fontId="11" fillId="5" borderId="4" xfId="0" applyFont="1" applyFill="1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8" fillId="7" borderId="4" xfId="0" applyFont="1" applyFill="1" applyBorder="1" applyAlignment="1">
      <alignment horizontal="left" vertical="center" wrapText="1"/>
    </xf>
    <xf numFmtId="0" fontId="18" fillId="7" borderId="2" xfId="0" applyFont="1" applyFill="1" applyBorder="1" applyAlignment="1">
      <alignment horizontal="left" vertical="center" wrapText="1"/>
    </xf>
    <xf numFmtId="0" fontId="18" fillId="7" borderId="3" xfId="0" applyFont="1" applyFill="1" applyBorder="1" applyAlignment="1">
      <alignment horizontal="left" vertical="center" wrapText="1"/>
    </xf>
    <xf numFmtId="0" fontId="14" fillId="7" borderId="4" xfId="0" applyFont="1" applyFill="1" applyBorder="1" applyAlignment="1">
      <alignment horizontal="left" vertical="center" wrapText="1"/>
    </xf>
    <xf numFmtId="0" fontId="14" fillId="7" borderId="2" xfId="0" applyFont="1" applyFill="1" applyBorder="1" applyAlignment="1">
      <alignment horizontal="left" vertical="center" wrapText="1"/>
    </xf>
    <xf numFmtId="0" fontId="14" fillId="7" borderId="3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3" fillId="0" borderId="4" xfId="0" applyFont="1" applyBorder="1" applyAlignment="1"/>
    <xf numFmtId="0" fontId="33" fillId="0" borderId="2" xfId="0" applyFont="1" applyBorder="1" applyAlignment="1"/>
    <xf numFmtId="0" fontId="33" fillId="0" borderId="3" xfId="0" applyFont="1" applyBorder="1" applyAlignment="1"/>
    <xf numFmtId="0" fontId="11" fillId="3" borderId="4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9" fillId="0" borderId="37" xfId="0" applyFont="1" applyFill="1" applyBorder="1" applyAlignment="1">
      <alignment horizontal="left" vertical="center" wrapText="1"/>
    </xf>
    <xf numFmtId="0" fontId="9" fillId="0" borderId="38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0" fontId="14" fillId="3" borderId="31" xfId="0" applyFont="1" applyFill="1" applyBorder="1" applyAlignment="1">
      <alignment horizontal="left" vertical="center" wrapText="1"/>
    </xf>
    <xf numFmtId="0" fontId="14" fillId="3" borderId="3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shrinkToFit="1"/>
    </xf>
    <xf numFmtId="0" fontId="11" fillId="3" borderId="2" xfId="0" applyFont="1" applyFill="1" applyBorder="1" applyAlignment="1">
      <alignment horizontal="left" vertical="center" shrinkToFit="1"/>
    </xf>
    <xf numFmtId="0" fontId="14" fillId="3" borderId="31" xfId="0" applyFont="1" applyFill="1" applyBorder="1" applyAlignment="1">
      <alignment horizontal="left" vertical="center" wrapText="1" shrinkToFit="1"/>
    </xf>
    <xf numFmtId="0" fontId="14" fillId="3" borderId="33" xfId="0" applyFont="1" applyFill="1" applyBorder="1" applyAlignment="1">
      <alignment horizontal="left" vertical="center" wrapText="1" shrinkToFit="1"/>
    </xf>
    <xf numFmtId="0" fontId="7" fillId="3" borderId="4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/>
    </xf>
  </cellXfs>
  <cellStyles count="3">
    <cellStyle name="Čárka" xfId="2" builtinId="3"/>
    <cellStyle name="Měna 2" xfId="1" xr:uid="{F333EC7F-3E73-451E-A17A-786D81BA0F8E}"/>
    <cellStyle name="Normální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I98"/>
  <sheetViews>
    <sheetView tabSelected="1" view="pageBreakPreview" zoomScaleNormal="100" zoomScaleSheetLayoutView="100" workbookViewId="0">
      <pane ySplit="2" topLeftCell="A61" activePane="bottomLeft" state="frozen"/>
      <selection pane="bottomLeft" activeCell="D73" sqref="D73"/>
    </sheetView>
  </sheetViews>
  <sheetFormatPr defaultColWidth="9.109375" defaultRowHeight="14.4" x14ac:dyDescent="0.3"/>
  <cols>
    <col min="1" max="1" width="18.5546875" style="2" customWidth="1"/>
    <col min="2" max="2" width="43.88671875" style="3" customWidth="1"/>
    <col min="3" max="5" width="20" style="3" customWidth="1"/>
    <col min="6" max="6" width="14.109375" style="3" customWidth="1"/>
    <col min="7" max="7" width="16.88671875" style="3" bestFit="1" customWidth="1"/>
    <col min="8" max="9" width="13.5546875" style="3" bestFit="1" customWidth="1"/>
    <col min="10" max="16384" width="9.109375" style="3"/>
  </cols>
  <sheetData>
    <row r="1" spans="1:7" ht="31.5" customHeight="1" thickBot="1" x14ac:dyDescent="0.35">
      <c r="A1" s="177" t="s">
        <v>81</v>
      </c>
      <c r="B1" s="178"/>
      <c r="C1" s="178"/>
      <c r="D1" s="178"/>
      <c r="E1" s="179"/>
    </row>
    <row r="2" spans="1:7" ht="79.5" customHeight="1" thickBot="1" x14ac:dyDescent="0.35">
      <c r="A2" s="46" t="s">
        <v>0</v>
      </c>
      <c r="B2" s="45" t="s">
        <v>14</v>
      </c>
      <c r="C2" s="45" t="s">
        <v>82</v>
      </c>
      <c r="D2" s="45" t="s">
        <v>83</v>
      </c>
      <c r="E2" s="45" t="s">
        <v>84</v>
      </c>
    </row>
    <row r="3" spans="1:7" ht="22.5" customHeight="1" thickBot="1" x14ac:dyDescent="0.35">
      <c r="A3" s="180" t="s">
        <v>15</v>
      </c>
      <c r="B3" s="181"/>
      <c r="C3" s="181"/>
      <c r="D3" s="181"/>
      <c r="E3" s="182"/>
    </row>
    <row r="4" spans="1:7" ht="15.75" customHeight="1" thickBot="1" x14ac:dyDescent="0.35">
      <c r="A4" s="9" t="s">
        <v>12</v>
      </c>
      <c r="B4" s="20"/>
      <c r="C4" s="52"/>
      <c r="D4" s="52"/>
      <c r="E4" s="22"/>
    </row>
    <row r="5" spans="1:7" ht="13.5" customHeight="1" x14ac:dyDescent="0.3">
      <c r="A5" s="167" t="s">
        <v>65</v>
      </c>
      <c r="B5" s="168"/>
      <c r="C5" s="54">
        <v>70000000</v>
      </c>
      <c r="D5" s="53">
        <v>67423812.230000004</v>
      </c>
      <c r="E5" s="53">
        <v>43300386.409999996</v>
      </c>
      <c r="G5" s="97"/>
    </row>
    <row r="6" spans="1:7" ht="14.25" customHeight="1" x14ac:dyDescent="0.3">
      <c r="A6" s="183" t="s">
        <v>66</v>
      </c>
      <c r="B6" s="184"/>
      <c r="C6" s="54">
        <v>71200000</v>
      </c>
      <c r="D6" s="54">
        <v>54638404.590000004</v>
      </c>
      <c r="E6" s="54">
        <v>66442320.979999997</v>
      </c>
      <c r="G6" s="97"/>
    </row>
    <row r="7" spans="1:7" ht="13.5" customHeight="1" x14ac:dyDescent="0.3">
      <c r="A7" s="183" t="s">
        <v>67</v>
      </c>
      <c r="B7" s="184"/>
      <c r="C7" s="54">
        <v>70000000</v>
      </c>
      <c r="D7" s="55">
        <v>49852661</v>
      </c>
      <c r="E7" s="55">
        <v>40473160.68</v>
      </c>
      <c r="G7" s="97"/>
    </row>
    <row r="8" spans="1:7" ht="13.5" customHeight="1" x14ac:dyDescent="0.3">
      <c r="A8" s="183" t="s">
        <v>68</v>
      </c>
      <c r="B8" s="184"/>
      <c r="C8" s="54">
        <v>52000000</v>
      </c>
      <c r="D8" s="56">
        <v>46431704.350000001</v>
      </c>
      <c r="E8" s="56">
        <v>42786452.310000002</v>
      </c>
      <c r="G8" s="97"/>
    </row>
    <row r="9" spans="1:7" ht="13.5" customHeight="1" x14ac:dyDescent="0.3">
      <c r="A9" s="183" t="s">
        <v>69</v>
      </c>
      <c r="B9" s="184"/>
      <c r="C9" s="54">
        <v>28000000</v>
      </c>
      <c r="D9" s="56">
        <v>28000000</v>
      </c>
      <c r="E9" s="56">
        <v>27992621</v>
      </c>
      <c r="G9" s="97"/>
    </row>
    <row r="10" spans="1:7" ht="13.5" customHeight="1" x14ac:dyDescent="0.3">
      <c r="A10" s="188" t="s">
        <v>70</v>
      </c>
      <c r="B10" s="189"/>
      <c r="C10" s="54">
        <v>28000000</v>
      </c>
      <c r="D10" s="54">
        <v>32500000</v>
      </c>
      <c r="E10" s="54">
        <v>28000000</v>
      </c>
      <c r="G10" s="97"/>
    </row>
    <row r="11" spans="1:7" ht="21.75" customHeight="1" thickBot="1" x14ac:dyDescent="0.35">
      <c r="A11" s="194" t="s">
        <v>11</v>
      </c>
      <c r="B11" s="195"/>
      <c r="C11" s="68">
        <f>SUM(C5:C10)</f>
        <v>319200000</v>
      </c>
      <c r="D11" s="68">
        <v>278846582.16999996</v>
      </c>
      <c r="E11" s="68">
        <v>248994941.38</v>
      </c>
      <c r="G11" s="97"/>
    </row>
    <row r="12" spans="1:7" ht="8.25" customHeight="1" thickBot="1" x14ac:dyDescent="0.35">
      <c r="A12" s="190"/>
      <c r="B12" s="191"/>
      <c r="C12" s="191"/>
      <c r="D12" s="191"/>
      <c r="E12" s="192"/>
      <c r="G12" s="97"/>
    </row>
    <row r="13" spans="1:7" ht="22.5" customHeight="1" thickBot="1" x14ac:dyDescent="0.35">
      <c r="A13" s="200" t="s">
        <v>20</v>
      </c>
      <c r="B13" s="201"/>
      <c r="C13" s="19"/>
      <c r="D13" s="19"/>
      <c r="E13" s="11"/>
      <c r="G13" s="97"/>
    </row>
    <row r="14" spans="1:7" ht="33" customHeight="1" x14ac:dyDescent="0.3">
      <c r="A14" s="23" t="s">
        <v>77</v>
      </c>
      <c r="B14" s="21" t="s">
        <v>17</v>
      </c>
      <c r="C14" s="57">
        <v>7000000</v>
      </c>
      <c r="D14" s="57">
        <v>7000000</v>
      </c>
      <c r="E14" s="57">
        <v>7000000</v>
      </c>
      <c r="G14" s="97"/>
    </row>
    <row r="15" spans="1:7" s="1" customFormat="1" ht="31.5" customHeight="1" thickBot="1" x14ac:dyDescent="0.35">
      <c r="A15" s="198" t="s">
        <v>21</v>
      </c>
      <c r="B15" s="199"/>
      <c r="C15" s="70">
        <f>C14</f>
        <v>7000000</v>
      </c>
      <c r="D15" s="70">
        <v>7000000</v>
      </c>
      <c r="E15" s="69">
        <v>7000000</v>
      </c>
      <c r="G15" s="97"/>
    </row>
    <row r="16" spans="1:7" ht="8.25" customHeight="1" thickBot="1" x14ac:dyDescent="0.35">
      <c r="A16" s="148"/>
      <c r="B16" s="148"/>
      <c r="C16" s="148"/>
      <c r="D16" s="148"/>
      <c r="E16" s="148"/>
      <c r="G16" s="97"/>
    </row>
    <row r="17" spans="1:7" ht="17.25" customHeight="1" thickBot="1" x14ac:dyDescent="0.35">
      <c r="A17" s="196" t="s">
        <v>51</v>
      </c>
      <c r="B17" s="197"/>
      <c r="C17" s="67">
        <f t="shared" ref="C17:E17" si="0">C11+C15</f>
        <v>326200000</v>
      </c>
      <c r="D17" s="67">
        <f t="shared" si="0"/>
        <v>285846582.16999996</v>
      </c>
      <c r="E17" s="67">
        <f t="shared" si="0"/>
        <v>255994941.38</v>
      </c>
      <c r="F17" s="38"/>
      <c r="G17" s="97"/>
    </row>
    <row r="18" spans="1:7" ht="9" customHeight="1" thickBot="1" x14ac:dyDescent="0.35">
      <c r="A18" s="193"/>
      <c r="B18" s="193"/>
      <c r="C18" s="193"/>
      <c r="D18" s="193"/>
      <c r="E18" s="193"/>
      <c r="G18" s="97"/>
    </row>
    <row r="19" spans="1:7" ht="22.5" customHeight="1" thickBot="1" x14ac:dyDescent="0.35">
      <c r="A19" s="185" t="s">
        <v>16</v>
      </c>
      <c r="B19" s="186"/>
      <c r="C19" s="186"/>
      <c r="D19" s="186"/>
      <c r="E19" s="187"/>
      <c r="G19" s="97"/>
    </row>
    <row r="20" spans="1:7" ht="17.25" customHeight="1" thickBot="1" x14ac:dyDescent="0.35">
      <c r="A20" s="143" t="s">
        <v>1</v>
      </c>
      <c r="B20" s="144"/>
      <c r="C20" s="144"/>
      <c r="D20" s="144"/>
      <c r="E20" s="164"/>
      <c r="G20" s="97"/>
    </row>
    <row r="21" spans="1:7" ht="22.5" customHeight="1" x14ac:dyDescent="0.3">
      <c r="A21" s="4" t="s">
        <v>2</v>
      </c>
      <c r="B21" s="17" t="s">
        <v>79</v>
      </c>
      <c r="C21" s="71">
        <v>8000000</v>
      </c>
      <c r="D21" s="58">
        <v>8000000</v>
      </c>
      <c r="E21" s="58">
        <v>11285638</v>
      </c>
      <c r="F21" s="35"/>
      <c r="G21" s="97"/>
    </row>
    <row r="22" spans="1:7" ht="34.5" customHeight="1" x14ac:dyDescent="0.3">
      <c r="A22" s="5" t="s">
        <v>56</v>
      </c>
      <c r="B22" s="6" t="s">
        <v>57</v>
      </c>
      <c r="C22" s="59">
        <v>5000000</v>
      </c>
      <c r="D22" s="59">
        <v>5000000</v>
      </c>
      <c r="E22" s="59">
        <v>5003810</v>
      </c>
      <c r="F22" s="36"/>
      <c r="G22" s="97"/>
    </row>
    <row r="23" spans="1:7" ht="21" customHeight="1" thickBot="1" x14ac:dyDescent="0.35">
      <c r="A23" s="12" t="s">
        <v>3</v>
      </c>
      <c r="B23" s="13" t="s">
        <v>4</v>
      </c>
      <c r="C23" s="60">
        <v>25000000</v>
      </c>
      <c r="D23" s="60">
        <v>30615500</v>
      </c>
      <c r="E23" s="60">
        <v>31591808</v>
      </c>
      <c r="G23" s="97"/>
    </row>
    <row r="24" spans="1:7" ht="15" customHeight="1" thickBot="1" x14ac:dyDescent="0.35">
      <c r="A24" s="143" t="s">
        <v>5</v>
      </c>
      <c r="B24" s="144"/>
      <c r="C24" s="65">
        <f>SUM(C21:C23)</f>
        <v>38000000</v>
      </c>
      <c r="D24" s="65">
        <f>SUM(D21:D23)</f>
        <v>43615500</v>
      </c>
      <c r="E24" s="66">
        <f>SUM(E21:E23)</f>
        <v>47881256</v>
      </c>
      <c r="G24" s="97"/>
    </row>
    <row r="25" spans="1:7" ht="9" customHeight="1" thickBot="1" x14ac:dyDescent="0.35">
      <c r="A25" s="172"/>
      <c r="B25" s="170"/>
      <c r="C25" s="170"/>
      <c r="D25" s="170"/>
      <c r="E25" s="171"/>
      <c r="G25" s="97"/>
    </row>
    <row r="26" spans="1:7" ht="15" thickBot="1" x14ac:dyDescent="0.35">
      <c r="A26" s="143" t="s">
        <v>19</v>
      </c>
      <c r="B26" s="144"/>
      <c r="C26" s="51"/>
      <c r="D26" s="51"/>
      <c r="E26" s="10"/>
      <c r="G26" s="97"/>
    </row>
    <row r="27" spans="1:7" ht="49.5" customHeight="1" x14ac:dyDescent="0.3">
      <c r="A27" s="7" t="s">
        <v>3</v>
      </c>
      <c r="B27" s="8" t="s">
        <v>63</v>
      </c>
      <c r="C27" s="61">
        <v>9500000</v>
      </c>
      <c r="D27" s="55">
        <v>9500000</v>
      </c>
      <c r="E27" s="55">
        <v>6916342.7300000004</v>
      </c>
      <c r="G27" s="97"/>
    </row>
    <row r="28" spans="1:7" ht="30" customHeight="1" thickBot="1" x14ac:dyDescent="0.35">
      <c r="A28" s="146" t="s">
        <v>18</v>
      </c>
      <c r="B28" s="147"/>
      <c r="C28" s="68">
        <f t="shared" ref="C28:D28" si="1">SUM(C27)</f>
        <v>9500000</v>
      </c>
      <c r="D28" s="68">
        <f t="shared" si="1"/>
        <v>9500000</v>
      </c>
      <c r="E28" s="69">
        <f>SUM(E27)</f>
        <v>6916342.7300000004</v>
      </c>
      <c r="G28" s="97"/>
    </row>
    <row r="29" spans="1:7" ht="10.5" customHeight="1" thickBot="1" x14ac:dyDescent="0.35">
      <c r="A29" s="148"/>
      <c r="B29" s="148"/>
      <c r="C29" s="148"/>
      <c r="D29" s="148"/>
      <c r="E29" s="148"/>
      <c r="G29" s="97"/>
    </row>
    <row r="30" spans="1:7" ht="23.25" customHeight="1" thickBot="1" x14ac:dyDescent="0.35">
      <c r="A30" s="143" t="s">
        <v>6</v>
      </c>
      <c r="B30" s="144"/>
      <c r="C30" s="51"/>
      <c r="D30" s="51"/>
      <c r="E30" s="14"/>
      <c r="G30" s="97"/>
    </row>
    <row r="31" spans="1:7" ht="39" customHeight="1" x14ac:dyDescent="0.3">
      <c r="A31" s="23" t="s">
        <v>2</v>
      </c>
      <c r="B31" s="21" t="s">
        <v>64</v>
      </c>
      <c r="C31" s="61">
        <v>15467851</v>
      </c>
      <c r="D31" s="61">
        <v>15427476</v>
      </c>
      <c r="E31" s="61">
        <v>15070595.42</v>
      </c>
      <c r="F31" s="38"/>
      <c r="G31" s="97"/>
    </row>
    <row r="32" spans="1:7" ht="14.25" customHeight="1" x14ac:dyDescent="0.3">
      <c r="A32" s="5" t="s">
        <v>2</v>
      </c>
      <c r="B32" s="6" t="s">
        <v>7</v>
      </c>
      <c r="C32" s="54">
        <f>8666005-667851</f>
        <v>7998154</v>
      </c>
      <c r="D32" s="54">
        <v>7532024</v>
      </c>
      <c r="E32" s="54">
        <v>8273735.5499999998</v>
      </c>
      <c r="F32" s="37"/>
      <c r="G32" s="97"/>
    </row>
    <row r="33" spans="1:8" ht="21" thickBot="1" x14ac:dyDescent="0.35">
      <c r="A33" s="15" t="s">
        <v>8</v>
      </c>
      <c r="B33" s="13" t="s">
        <v>9</v>
      </c>
      <c r="C33" s="56">
        <v>7700000</v>
      </c>
      <c r="D33" s="56">
        <v>7675684</v>
      </c>
      <c r="E33" s="56">
        <v>4184514.84</v>
      </c>
      <c r="F33" s="37"/>
      <c r="G33" s="97"/>
    </row>
    <row r="34" spans="1:8" ht="15" thickBot="1" x14ac:dyDescent="0.35">
      <c r="A34" s="149" t="s">
        <v>10</v>
      </c>
      <c r="B34" s="150"/>
      <c r="C34" s="65">
        <f t="shared" ref="C34:D34" si="2">SUM(C31:C33)</f>
        <v>31166005</v>
      </c>
      <c r="D34" s="65">
        <f t="shared" si="2"/>
        <v>30635184</v>
      </c>
      <c r="E34" s="66">
        <f>SUM(E31:E33)</f>
        <v>27528845.809999999</v>
      </c>
      <c r="G34" s="97"/>
    </row>
    <row r="35" spans="1:8" ht="9" customHeight="1" thickBot="1" x14ac:dyDescent="0.35">
      <c r="A35" s="16"/>
      <c r="B35" s="169"/>
      <c r="C35" s="170"/>
      <c r="D35" s="170"/>
      <c r="E35" s="171"/>
      <c r="G35" s="97"/>
    </row>
    <row r="36" spans="1:8" ht="20.25" customHeight="1" thickBot="1" x14ac:dyDescent="0.35">
      <c r="A36" s="153" t="s">
        <v>13</v>
      </c>
      <c r="B36" s="154"/>
      <c r="C36" s="67">
        <f t="shared" ref="C36:D36" si="3">SUM(C24,C28,C34)</f>
        <v>78666005</v>
      </c>
      <c r="D36" s="67">
        <f t="shared" si="3"/>
        <v>83750684</v>
      </c>
      <c r="E36" s="67">
        <f>SUM(E24,E28,E34)</f>
        <v>82326444.540000007</v>
      </c>
      <c r="G36" s="97"/>
    </row>
    <row r="37" spans="1:8" ht="9.75" customHeight="1" thickBot="1" x14ac:dyDescent="0.35">
      <c r="A37" s="145"/>
      <c r="B37" s="145"/>
      <c r="C37" s="145"/>
      <c r="D37" s="145"/>
      <c r="E37" s="145"/>
      <c r="G37" s="97"/>
    </row>
    <row r="38" spans="1:8" ht="31.5" customHeight="1" thickBot="1" x14ac:dyDescent="0.35">
      <c r="A38" s="151" t="s">
        <v>22</v>
      </c>
      <c r="B38" s="152"/>
      <c r="C38" s="64">
        <f>SUM(C17,C36)</f>
        <v>404866005</v>
      </c>
      <c r="D38" s="64">
        <f t="shared" ref="D38" si="4">SUM(D17,D36)</f>
        <v>369597266.16999996</v>
      </c>
      <c r="E38" s="64">
        <f>SUM(E17,E36)</f>
        <v>338321385.92000002</v>
      </c>
      <c r="F38" s="38"/>
      <c r="G38" s="97"/>
      <c r="H38" s="37"/>
    </row>
    <row r="39" spans="1:8" ht="21" customHeight="1" thickBot="1" x14ac:dyDescent="0.35">
      <c r="A39" s="155"/>
      <c r="B39" s="156"/>
      <c r="C39" s="156"/>
      <c r="D39" s="156"/>
      <c r="E39" s="157"/>
      <c r="G39" s="97"/>
    </row>
    <row r="40" spans="1:8" ht="32.25" customHeight="1" thickBot="1" x14ac:dyDescent="0.35">
      <c r="A40" s="173" t="s">
        <v>24</v>
      </c>
      <c r="B40" s="174"/>
      <c r="C40" s="62">
        <v>20000000</v>
      </c>
      <c r="D40" s="102">
        <v>75923160.890000001</v>
      </c>
      <c r="E40" s="62">
        <v>47589217.390000001</v>
      </c>
      <c r="F40" s="36"/>
      <c r="G40" s="97"/>
    </row>
    <row r="41" spans="1:8" ht="32.25" customHeight="1" thickBot="1" x14ac:dyDescent="0.35">
      <c r="A41" s="175" t="s">
        <v>85</v>
      </c>
      <c r="B41" s="176"/>
      <c r="C41" s="62"/>
      <c r="D41" s="103">
        <v>-4000000</v>
      </c>
      <c r="E41" s="62"/>
      <c r="F41" s="36"/>
      <c r="G41" s="97"/>
    </row>
    <row r="42" spans="1:8" ht="39" customHeight="1" thickBot="1" x14ac:dyDescent="0.35">
      <c r="A42" s="165" t="s">
        <v>23</v>
      </c>
      <c r="B42" s="166"/>
      <c r="C42" s="63">
        <f>C38+C40</f>
        <v>424866005</v>
      </c>
      <c r="D42" s="63">
        <f>D38+D40+D41</f>
        <v>441520427.05999994</v>
      </c>
      <c r="E42" s="63">
        <f>E38+E40+E41</f>
        <v>385910603.31</v>
      </c>
      <c r="G42" s="97"/>
    </row>
    <row r="43" spans="1:8" ht="15.75" customHeight="1" thickBot="1" x14ac:dyDescent="0.35">
      <c r="A43" s="140"/>
      <c r="B43" s="141"/>
      <c r="C43" s="141"/>
      <c r="D43" s="141"/>
      <c r="E43" s="142"/>
      <c r="G43" s="97"/>
    </row>
    <row r="44" spans="1:8" ht="22.5" customHeight="1" thickBot="1" x14ac:dyDescent="0.35">
      <c r="A44" s="158" t="s">
        <v>25</v>
      </c>
      <c r="B44" s="159"/>
      <c r="C44" s="159"/>
      <c r="D44" s="159"/>
      <c r="E44" s="160"/>
      <c r="G44" s="97"/>
    </row>
    <row r="45" spans="1:8" ht="24" customHeight="1" thickBot="1" x14ac:dyDescent="0.35">
      <c r="A45" s="161" t="s">
        <v>26</v>
      </c>
      <c r="B45" s="162"/>
      <c r="C45" s="162"/>
      <c r="D45" s="162"/>
      <c r="E45" s="163"/>
      <c r="F45" s="91"/>
      <c r="G45" s="97"/>
    </row>
    <row r="46" spans="1:8" ht="19.5" customHeight="1" x14ac:dyDescent="0.3">
      <c r="A46" s="39" t="s">
        <v>3</v>
      </c>
      <c r="B46" s="40" t="s">
        <v>27</v>
      </c>
      <c r="C46" s="55">
        <v>25000000</v>
      </c>
      <c r="D46" s="55">
        <v>24329549.420000017</v>
      </c>
      <c r="E46" s="55">
        <v>24329514.199999996</v>
      </c>
      <c r="F46" s="98"/>
      <c r="G46" s="97"/>
    </row>
    <row r="47" spans="1:8" ht="21.75" customHeight="1" x14ac:dyDescent="0.3">
      <c r="A47" s="28" t="s">
        <v>3</v>
      </c>
      <c r="B47" s="29" t="s">
        <v>28</v>
      </c>
      <c r="C47" s="73">
        <v>6400000</v>
      </c>
      <c r="D47" s="73">
        <v>6095844.9500000002</v>
      </c>
      <c r="E47" s="73">
        <v>6095844.9500000002</v>
      </c>
      <c r="G47" s="92"/>
    </row>
    <row r="48" spans="1:8" x14ac:dyDescent="0.3">
      <c r="A48" s="28" t="s">
        <v>3</v>
      </c>
      <c r="B48" s="29" t="s">
        <v>29</v>
      </c>
      <c r="C48" s="72">
        <v>5000000</v>
      </c>
      <c r="D48" s="72">
        <v>3740579.15</v>
      </c>
      <c r="E48" s="72">
        <v>3740579.17</v>
      </c>
      <c r="F48" s="92"/>
      <c r="G48" s="97"/>
    </row>
    <row r="49" spans="1:7" ht="20.399999999999999" x14ac:dyDescent="0.3">
      <c r="A49" s="28" t="s">
        <v>60</v>
      </c>
      <c r="B49" s="29" t="s">
        <v>61</v>
      </c>
      <c r="C49" s="72">
        <v>20000000</v>
      </c>
      <c r="D49" s="72">
        <v>20000000</v>
      </c>
      <c r="E49" s="72">
        <v>20000000</v>
      </c>
      <c r="F49" s="92"/>
      <c r="G49" s="97"/>
    </row>
    <row r="50" spans="1:7" ht="20.399999999999999" x14ac:dyDescent="0.3">
      <c r="A50" s="28" t="s">
        <v>52</v>
      </c>
      <c r="B50" s="29" t="s">
        <v>62</v>
      </c>
      <c r="C50" s="54">
        <v>4000000</v>
      </c>
      <c r="D50" s="54">
        <v>4000000</v>
      </c>
      <c r="E50" s="54">
        <v>4000000</v>
      </c>
      <c r="F50" s="93"/>
      <c r="G50" s="97"/>
    </row>
    <row r="51" spans="1:7" ht="24" customHeight="1" thickBot="1" x14ac:dyDescent="0.35">
      <c r="A51" s="5" t="s">
        <v>35</v>
      </c>
      <c r="B51" s="6" t="s">
        <v>74</v>
      </c>
      <c r="C51" s="74">
        <v>9000000</v>
      </c>
      <c r="D51" s="59">
        <v>12999946.5</v>
      </c>
      <c r="E51" s="59">
        <v>12999946.5</v>
      </c>
      <c r="F51" s="92"/>
      <c r="G51" s="97"/>
    </row>
    <row r="52" spans="1:7" ht="15" thickBot="1" x14ac:dyDescent="0.35">
      <c r="A52" s="131" t="s">
        <v>30</v>
      </c>
      <c r="B52" s="132"/>
      <c r="C52" s="75">
        <f>SUM(C46:C51)</f>
        <v>69400000</v>
      </c>
      <c r="D52" s="75">
        <f t="shared" ref="D52" si="5">SUM(D46:D51)</f>
        <v>71165920.020000011</v>
      </c>
      <c r="E52" s="75">
        <f>SUM(E46:E51)</f>
        <v>71165884.819999993</v>
      </c>
      <c r="F52" s="92"/>
      <c r="G52" s="97"/>
    </row>
    <row r="53" spans="1:7" ht="9.75" customHeight="1" thickBot="1" x14ac:dyDescent="0.35">
      <c r="A53" s="138"/>
      <c r="B53" s="138"/>
      <c r="C53" s="138"/>
      <c r="D53" s="138"/>
      <c r="E53" s="138"/>
      <c r="F53" s="92"/>
      <c r="G53" s="97"/>
    </row>
    <row r="54" spans="1:7" ht="15" thickBot="1" x14ac:dyDescent="0.35">
      <c r="A54" s="161" t="s">
        <v>31</v>
      </c>
      <c r="B54" s="162"/>
      <c r="C54" s="162"/>
      <c r="D54" s="162"/>
      <c r="E54" s="163"/>
      <c r="F54" s="92"/>
      <c r="G54" s="97"/>
    </row>
    <row r="55" spans="1:7" ht="24" customHeight="1" x14ac:dyDescent="0.3">
      <c r="A55" s="30" t="s">
        <v>3</v>
      </c>
      <c r="B55" s="31" t="s">
        <v>32</v>
      </c>
      <c r="C55" s="76">
        <v>3000000</v>
      </c>
      <c r="D55" s="76">
        <v>3000000</v>
      </c>
      <c r="E55" s="76">
        <v>693175</v>
      </c>
      <c r="F55" s="92"/>
      <c r="G55" s="97"/>
    </row>
    <row r="56" spans="1:7" x14ac:dyDescent="0.3">
      <c r="A56" s="28" t="s">
        <v>3</v>
      </c>
      <c r="B56" s="29" t="s">
        <v>33</v>
      </c>
      <c r="C56" s="54">
        <v>7000000</v>
      </c>
      <c r="D56" s="54">
        <v>7000000</v>
      </c>
      <c r="E56" s="54">
        <v>6388991.2199999997</v>
      </c>
      <c r="F56" s="92"/>
      <c r="G56" s="97"/>
    </row>
    <row r="57" spans="1:7" x14ac:dyDescent="0.3">
      <c r="A57" s="28" t="s">
        <v>3</v>
      </c>
      <c r="B57" s="29" t="s">
        <v>34</v>
      </c>
      <c r="C57" s="54">
        <v>8000000</v>
      </c>
      <c r="D57" s="54">
        <v>10560018</v>
      </c>
      <c r="E57" s="54">
        <v>7787731</v>
      </c>
      <c r="F57" s="92"/>
      <c r="G57" s="97"/>
    </row>
    <row r="58" spans="1:7" ht="20.399999999999999" x14ac:dyDescent="0.3">
      <c r="A58" s="28" t="s">
        <v>3</v>
      </c>
      <c r="B58" s="29" t="s">
        <v>73</v>
      </c>
      <c r="C58" s="54">
        <v>5000000</v>
      </c>
      <c r="D58" s="54">
        <v>3053165.21</v>
      </c>
      <c r="E58" s="54">
        <v>3053165.21</v>
      </c>
      <c r="F58" s="92"/>
      <c r="G58" s="97"/>
    </row>
    <row r="59" spans="1:7" ht="35.25" customHeight="1" thickBot="1" x14ac:dyDescent="0.35">
      <c r="A59" s="49" t="s">
        <v>35</v>
      </c>
      <c r="B59" s="44" t="s">
        <v>78</v>
      </c>
      <c r="C59" s="54">
        <v>1000000</v>
      </c>
      <c r="D59" s="90">
        <v>0</v>
      </c>
      <c r="E59" s="90">
        <v>0</v>
      </c>
      <c r="F59" s="92"/>
      <c r="G59" s="97"/>
    </row>
    <row r="60" spans="1:7" ht="24" customHeight="1" thickBot="1" x14ac:dyDescent="0.35">
      <c r="A60" s="131" t="s">
        <v>36</v>
      </c>
      <c r="B60" s="132"/>
      <c r="C60" s="75">
        <f>SUM(C55:C59)</f>
        <v>24000000</v>
      </c>
      <c r="D60" s="75">
        <f>SUM(D55:D59)</f>
        <v>23613183.210000001</v>
      </c>
      <c r="E60" s="77">
        <f>SUM(E55:E59)</f>
        <v>17923062.43</v>
      </c>
      <c r="F60" s="92"/>
      <c r="G60" s="97"/>
    </row>
    <row r="61" spans="1:7" ht="9" customHeight="1" thickBot="1" x14ac:dyDescent="0.35">
      <c r="A61" s="138"/>
      <c r="B61" s="138"/>
      <c r="C61" s="138"/>
      <c r="D61" s="138"/>
      <c r="E61" s="138"/>
      <c r="F61" s="92"/>
      <c r="G61" s="97"/>
    </row>
    <row r="62" spans="1:7" ht="15" thickBot="1" x14ac:dyDescent="0.35">
      <c r="A62" s="131" t="s">
        <v>37</v>
      </c>
      <c r="B62" s="132"/>
      <c r="C62" s="132"/>
      <c r="D62" s="132"/>
      <c r="E62" s="133"/>
      <c r="F62" s="92"/>
      <c r="G62" s="97"/>
    </row>
    <row r="63" spans="1:7" x14ac:dyDescent="0.3">
      <c r="A63" s="30" t="s">
        <v>3</v>
      </c>
      <c r="B63" s="31" t="s">
        <v>38</v>
      </c>
      <c r="C63" s="61">
        <v>17000000</v>
      </c>
      <c r="D63" s="61">
        <v>17000000</v>
      </c>
      <c r="E63" s="61">
        <v>17000000</v>
      </c>
      <c r="F63" s="92"/>
      <c r="G63" s="97"/>
    </row>
    <row r="64" spans="1:7" ht="19.5" customHeight="1" x14ac:dyDescent="0.3">
      <c r="A64" s="28" t="s">
        <v>3</v>
      </c>
      <c r="B64" s="29" t="s">
        <v>39</v>
      </c>
      <c r="C64" s="54">
        <v>10000000</v>
      </c>
      <c r="D64" s="54">
        <v>10000000</v>
      </c>
      <c r="E64" s="54">
        <v>10000000</v>
      </c>
      <c r="F64" s="92"/>
      <c r="G64" s="97"/>
    </row>
    <row r="65" spans="1:9" ht="24.75" customHeight="1" thickBot="1" x14ac:dyDescent="0.35">
      <c r="A65" s="28" t="s">
        <v>3</v>
      </c>
      <c r="B65" s="29" t="s">
        <v>80</v>
      </c>
      <c r="C65" s="54">
        <v>10166000</v>
      </c>
      <c r="D65" s="54">
        <f>4000000+3558329.76+5000000</f>
        <v>12558329.76</v>
      </c>
      <c r="E65" s="54">
        <f>4000000+3558329.76+5000000</f>
        <v>12558329.76</v>
      </c>
      <c r="F65" s="101"/>
      <c r="G65" s="97"/>
      <c r="H65" s="97"/>
    </row>
    <row r="66" spans="1:9" ht="25.5" customHeight="1" thickBot="1" x14ac:dyDescent="0.35">
      <c r="A66" s="131" t="s">
        <v>40</v>
      </c>
      <c r="B66" s="132"/>
      <c r="C66" s="75">
        <f t="shared" ref="C66" si="6">SUM(C63:C65)</f>
        <v>37166000</v>
      </c>
      <c r="D66" s="75">
        <f>SUM(D63:D65)</f>
        <v>39558329.759999998</v>
      </c>
      <c r="E66" s="78">
        <f>SUM(E63:E65)</f>
        <v>39558329.759999998</v>
      </c>
      <c r="F66" s="92"/>
      <c r="G66" s="97"/>
      <c r="H66" s="97"/>
      <c r="I66" s="97"/>
    </row>
    <row r="67" spans="1:9" ht="6.75" customHeight="1" thickBot="1" x14ac:dyDescent="0.35">
      <c r="A67" s="47"/>
      <c r="B67" s="32"/>
      <c r="C67" s="139"/>
      <c r="D67" s="139"/>
      <c r="E67" s="139"/>
      <c r="F67" s="92"/>
      <c r="G67" s="97"/>
    </row>
    <row r="68" spans="1:9" ht="15" thickBot="1" x14ac:dyDescent="0.35">
      <c r="A68" s="131" t="s">
        <v>71</v>
      </c>
      <c r="B68" s="132"/>
      <c r="C68" s="132"/>
      <c r="D68" s="132"/>
      <c r="E68" s="133"/>
      <c r="F68" s="91"/>
      <c r="H68" s="97"/>
    </row>
    <row r="69" spans="1:9" ht="21" customHeight="1" x14ac:dyDescent="0.3">
      <c r="A69" s="134" t="s">
        <v>76</v>
      </c>
      <c r="B69" s="135"/>
      <c r="C69" s="53">
        <v>32754400</v>
      </c>
      <c r="D69" s="53">
        <v>27754453.5</v>
      </c>
      <c r="E69" s="53">
        <v>27754453.5</v>
      </c>
      <c r="F69" s="92"/>
      <c r="G69" s="97"/>
    </row>
    <row r="70" spans="1:9" ht="23.25" customHeight="1" thickBot="1" x14ac:dyDescent="0.35">
      <c r="A70" s="136" t="s">
        <v>75</v>
      </c>
      <c r="B70" s="137"/>
      <c r="C70" s="79">
        <v>5000000</v>
      </c>
      <c r="D70" s="79">
        <f>4500000+6750000</f>
        <v>11250000</v>
      </c>
      <c r="E70" s="79">
        <f>4500000+6750000</f>
        <v>11250000</v>
      </c>
      <c r="G70" s="97"/>
    </row>
    <row r="71" spans="1:9" ht="15" thickBot="1" x14ac:dyDescent="0.35">
      <c r="A71" s="131" t="s">
        <v>72</v>
      </c>
      <c r="B71" s="132"/>
      <c r="C71" s="75">
        <f>SUM(C69:C70)</f>
        <v>37754400</v>
      </c>
      <c r="D71" s="75">
        <f>SUM(D69:D70)</f>
        <v>39004453.5</v>
      </c>
      <c r="E71" s="78">
        <f>SUM(E69:E70)</f>
        <v>39004453.5</v>
      </c>
      <c r="G71" s="97"/>
    </row>
    <row r="72" spans="1:9" ht="7.5" customHeight="1" thickBot="1" x14ac:dyDescent="0.35">
      <c r="A72" s="48"/>
      <c r="B72" s="33"/>
      <c r="C72" s="41"/>
      <c r="D72" s="41"/>
      <c r="E72" s="41"/>
      <c r="G72" s="97"/>
    </row>
    <row r="73" spans="1:9" ht="24.75" customHeight="1" thickBot="1" x14ac:dyDescent="0.35">
      <c r="A73" s="129" t="s">
        <v>41</v>
      </c>
      <c r="B73" s="130"/>
      <c r="C73" s="80">
        <f>SUM(C52+C60+C66+C71)</f>
        <v>168320400</v>
      </c>
      <c r="D73" s="80">
        <f>SUM(D52+D60+D66+D71)</f>
        <v>173341886.49000001</v>
      </c>
      <c r="E73" s="80">
        <f>SUM(E52+E60+E66+E71)</f>
        <v>167651730.50999999</v>
      </c>
      <c r="F73" s="97"/>
      <c r="G73" s="97"/>
      <c r="H73" s="97"/>
    </row>
    <row r="74" spans="1:9" ht="16.2" thickBot="1" x14ac:dyDescent="0.35">
      <c r="A74" s="122" t="s">
        <v>42</v>
      </c>
      <c r="B74" s="123"/>
      <c r="C74" s="123"/>
      <c r="D74" s="123"/>
      <c r="E74" s="124"/>
      <c r="F74" s="97"/>
      <c r="G74" s="18"/>
      <c r="I74" s="97"/>
    </row>
    <row r="75" spans="1:9" ht="16.5" customHeight="1" x14ac:dyDescent="0.3">
      <c r="A75" s="125" t="s">
        <v>55</v>
      </c>
      <c r="B75" s="126"/>
      <c r="C75" s="61">
        <v>165000000</v>
      </c>
      <c r="D75" s="61">
        <v>179420281.56</v>
      </c>
      <c r="E75" s="61">
        <v>177413663.13</v>
      </c>
      <c r="G75" s="97"/>
    </row>
    <row r="76" spans="1:9" ht="17.25" customHeight="1" thickBot="1" x14ac:dyDescent="0.35">
      <c r="A76" s="127" t="s">
        <v>59</v>
      </c>
      <c r="B76" s="128"/>
      <c r="C76" s="81">
        <v>90000000</v>
      </c>
      <c r="D76" s="81">
        <v>95065766.030000001</v>
      </c>
      <c r="E76" s="104">
        <v>91540351.030000001</v>
      </c>
      <c r="F76" s="36"/>
      <c r="G76" s="97"/>
    </row>
    <row r="77" spans="1:9" ht="15" thickBot="1" x14ac:dyDescent="0.35">
      <c r="A77" s="129" t="s">
        <v>43</v>
      </c>
      <c r="B77" s="130"/>
      <c r="C77" s="82">
        <f t="shared" ref="C77" si="7">C75+C76</f>
        <v>255000000</v>
      </c>
      <c r="D77" s="82">
        <f>D75+D76</f>
        <v>274486047.59000003</v>
      </c>
      <c r="E77" s="77">
        <f>E75+E76</f>
        <v>268954014.15999997</v>
      </c>
      <c r="F77" s="18"/>
      <c r="G77" s="97"/>
    </row>
    <row r="78" spans="1:9" ht="16.2" thickBot="1" x14ac:dyDescent="0.35">
      <c r="A78" s="122" t="s">
        <v>44</v>
      </c>
      <c r="B78" s="123"/>
      <c r="C78" s="83">
        <f>SUM(C73,C75,C76)</f>
        <v>423320400</v>
      </c>
      <c r="D78" s="83">
        <f>SUM(D73,D75,D76)</f>
        <v>447827934.08000004</v>
      </c>
      <c r="E78" s="83">
        <f>SUM(E73,E75,E76)</f>
        <v>436605744.66999996</v>
      </c>
      <c r="F78" s="38"/>
      <c r="G78" s="97"/>
      <c r="H78" s="37"/>
    </row>
    <row r="79" spans="1:9" ht="9" customHeight="1" thickBot="1" x14ac:dyDescent="0.35">
      <c r="A79" s="111"/>
      <c r="B79" s="111"/>
      <c r="C79" s="111"/>
      <c r="D79" s="111"/>
      <c r="E79" s="111"/>
      <c r="G79" s="97"/>
    </row>
    <row r="80" spans="1:9" ht="16.2" thickBot="1" x14ac:dyDescent="0.35">
      <c r="A80" s="112" t="s">
        <v>45</v>
      </c>
      <c r="B80" s="113"/>
      <c r="C80" s="113"/>
      <c r="D80" s="113"/>
      <c r="E80" s="114"/>
      <c r="G80" s="97"/>
    </row>
    <row r="81" spans="1:9" ht="15" thickBot="1" x14ac:dyDescent="0.35">
      <c r="A81" s="115" t="s">
        <v>46</v>
      </c>
      <c r="B81" s="116"/>
      <c r="C81" s="116"/>
      <c r="D81" s="116"/>
      <c r="E81" s="117"/>
      <c r="G81" s="97"/>
    </row>
    <row r="82" spans="1:9" ht="40.200000000000003" thickBot="1" x14ac:dyDescent="0.35">
      <c r="A82" s="24" t="s">
        <v>3</v>
      </c>
      <c r="B82" s="25" t="s">
        <v>47</v>
      </c>
      <c r="C82" s="55">
        <v>112000000</v>
      </c>
      <c r="D82" s="54">
        <v>112000000</v>
      </c>
      <c r="E82" s="94">
        <v>87568295</v>
      </c>
      <c r="F82" s="50"/>
      <c r="G82" s="97"/>
    </row>
    <row r="83" spans="1:9" ht="15" thickBot="1" x14ac:dyDescent="0.35">
      <c r="A83" s="115" t="s">
        <v>48</v>
      </c>
      <c r="B83" s="116"/>
      <c r="C83" s="84"/>
      <c r="D83" s="84"/>
      <c r="E83" s="85"/>
      <c r="G83" s="97"/>
    </row>
    <row r="84" spans="1:9" ht="15" thickBot="1" x14ac:dyDescent="0.35">
      <c r="A84" s="26" t="s">
        <v>3</v>
      </c>
      <c r="B84" s="27" t="s">
        <v>49</v>
      </c>
      <c r="C84" s="86">
        <v>3000000</v>
      </c>
      <c r="D84" s="95">
        <v>3000000</v>
      </c>
      <c r="E84" s="96">
        <v>860574.1</v>
      </c>
      <c r="F84" s="34"/>
      <c r="G84" s="97"/>
    </row>
    <row r="85" spans="1:9" ht="15" thickBot="1" x14ac:dyDescent="0.35">
      <c r="A85" s="118" t="s">
        <v>50</v>
      </c>
      <c r="B85" s="119"/>
      <c r="C85" s="87">
        <f t="shared" ref="C85" si="8">SUM(C82,C84)</f>
        <v>115000000</v>
      </c>
      <c r="D85" s="87">
        <f>SUM(D82,D84)</f>
        <v>115000000</v>
      </c>
      <c r="E85" s="88">
        <f>SUM(E82,E84)</f>
        <v>88428869.099999994</v>
      </c>
      <c r="G85" s="97"/>
    </row>
    <row r="86" spans="1:9" ht="6.75" customHeight="1" thickBot="1" x14ac:dyDescent="0.35">
      <c r="A86" s="105"/>
      <c r="B86" s="105"/>
      <c r="C86" s="105"/>
      <c r="D86" s="105"/>
      <c r="E86" s="105"/>
      <c r="G86" s="97"/>
    </row>
    <row r="87" spans="1:9" ht="14.25" customHeight="1" thickBot="1" x14ac:dyDescent="0.35">
      <c r="A87" s="106" t="s">
        <v>58</v>
      </c>
      <c r="B87" s="107"/>
      <c r="C87" s="89">
        <f>SUM(C38,C78,C85)</f>
        <v>943186405</v>
      </c>
      <c r="D87" s="89">
        <f>SUM(D38,D78,D85)</f>
        <v>932425200.25</v>
      </c>
      <c r="E87" s="89">
        <f>SUM(E38,E78,E85)</f>
        <v>863355999.68999994</v>
      </c>
      <c r="F87" s="38"/>
      <c r="G87" s="97"/>
      <c r="H87" s="18"/>
    </row>
    <row r="88" spans="1:9" ht="15.75" customHeight="1" thickBot="1" x14ac:dyDescent="0.35">
      <c r="A88" s="42" t="s">
        <v>53</v>
      </c>
      <c r="B88" s="43"/>
      <c r="C88" s="62"/>
      <c r="D88" s="62"/>
      <c r="E88" s="62"/>
      <c r="G88" s="97"/>
    </row>
    <row r="89" spans="1:9" ht="18.600000000000001" thickBot="1" x14ac:dyDescent="0.35">
      <c r="A89" s="120" t="s">
        <v>54</v>
      </c>
      <c r="B89" s="121"/>
      <c r="C89" s="62">
        <f>C87+C88</f>
        <v>943186405</v>
      </c>
      <c r="D89" s="62">
        <f>D87+D88</f>
        <v>932425200.25</v>
      </c>
      <c r="E89" s="62">
        <f>E87+E88</f>
        <v>863355999.68999994</v>
      </c>
      <c r="G89" s="97"/>
      <c r="H89" s="18"/>
      <c r="I89" s="18"/>
    </row>
    <row r="90" spans="1:9" ht="15" thickBot="1" x14ac:dyDescent="0.35">
      <c r="A90" s="108"/>
      <c r="B90" s="109"/>
      <c r="C90" s="109"/>
      <c r="D90" s="109"/>
      <c r="E90" s="110"/>
    </row>
    <row r="91" spans="1:9" x14ac:dyDescent="0.3">
      <c r="C91" s="18"/>
      <c r="D91" s="18"/>
      <c r="E91" s="18"/>
    </row>
    <row r="92" spans="1:9" x14ac:dyDescent="0.3">
      <c r="C92" s="18"/>
      <c r="D92" s="18"/>
      <c r="E92" s="18"/>
    </row>
    <row r="93" spans="1:9" x14ac:dyDescent="0.3">
      <c r="C93" s="99"/>
      <c r="E93" s="97"/>
    </row>
    <row r="94" spans="1:9" x14ac:dyDescent="0.3">
      <c r="C94" s="99"/>
      <c r="D94" s="18"/>
      <c r="E94" s="18"/>
    </row>
    <row r="95" spans="1:9" x14ac:dyDescent="0.3">
      <c r="C95" s="100"/>
      <c r="D95" s="18"/>
    </row>
    <row r="96" spans="1:9" x14ac:dyDescent="0.3">
      <c r="C96" s="18"/>
      <c r="D96" s="18"/>
      <c r="E96" s="18"/>
    </row>
    <row r="97" spans="3:5" x14ac:dyDescent="0.3">
      <c r="C97" s="18"/>
      <c r="D97" s="18"/>
      <c r="E97" s="18"/>
    </row>
    <row r="98" spans="3:5" x14ac:dyDescent="0.3">
      <c r="C98" s="18"/>
      <c r="D98" s="18"/>
      <c r="E98" s="18"/>
    </row>
  </sheetData>
  <customSheetViews>
    <customSheetView guid="{C21E0D89-88D5-458A-B7A6-AC8A7AC6C283}" scale="110" showPageBreaks="1" view="pageBreakPreview">
      <pane ySplit="2" topLeftCell="A129" activePane="bottomLeft" state="frozen"/>
      <selection pane="bottomLeft" activeCell="A134" sqref="A134:B134"/>
      <rowBreaks count="1" manualBreakCount="1">
        <brk id="144" max="5" man="1"/>
      </rowBreaks>
      <pageMargins left="0.7" right="0.7" top="0.75" bottom="0.75" header="0.3" footer="0.3"/>
      <pageSetup paperSize="9" scale="69" orientation="portrait"/>
    </customSheetView>
    <customSheetView guid="{11C81548-AE0E-40BD-8AFA-A71C802EFC5C}" scale="110" showPageBreaks="1" view="pageBreakPreview">
      <pane ySplit="2" topLeftCell="A99" activePane="bottomLeft" state="frozen"/>
      <selection pane="bottomLeft" activeCell="F77" sqref="F77"/>
      <rowBreaks count="1" manualBreakCount="1">
        <brk id="139" max="5" man="1"/>
      </rowBreaks>
      <pageMargins left="0.7" right="0.7" top="0.75" bottom="0.75" header="0.3" footer="0.3"/>
      <pageSetup paperSize="9" scale="69" orientation="portrait"/>
    </customSheetView>
    <customSheetView guid="{D30ED1E9-0231-4233-9A4D-DC246B730CA3}" scale="110" showPageBreaks="1" view="pageBreakPreview">
      <pane ySplit="2" topLeftCell="A42" activePane="bottomLeft" state="frozen"/>
      <selection pane="bottomLeft" activeCell="F51" sqref="F51"/>
      <rowBreaks count="1" manualBreakCount="1">
        <brk id="139" max="5" man="1"/>
      </rowBreaks>
      <pageMargins left="0.7" right="0.7" top="0.75" bottom="0.75" header="0.3" footer="0.3"/>
      <pageSetup paperSize="9" scale="69" orientation="portrait"/>
    </customSheetView>
    <customSheetView guid="{BEB9115C-3521-4C1C-8DE7-E17110799634}" scale="110" showPageBreaks="1" view="pageBreakPreview">
      <pane ySplit="2" topLeftCell="A3" activePane="bottomLeft" state="frozen"/>
      <selection pane="bottomLeft" activeCell="C117" sqref="C117:E117"/>
      <rowBreaks count="1" manualBreakCount="1">
        <brk id="139" max="5" man="1"/>
      </rowBreaks>
      <pageMargins left="0.7" right="0.7" top="0.75" bottom="0.75" header="0.3" footer="0.3"/>
      <pageSetup paperSize="9" scale="69" orientation="portrait"/>
    </customSheetView>
    <customSheetView guid="{B35EEA37-7B35-49E2-831C-F0FF770BA2B8}" scale="110" showPageBreaks="1" view="pageBreakPreview">
      <pane ySplit="2" topLeftCell="A129" activePane="bottomLeft" state="frozen"/>
      <selection pane="bottomLeft" activeCell="A134" sqref="A134:B134"/>
      <rowBreaks count="1" manualBreakCount="1">
        <brk id="144" max="5" man="1"/>
      </rowBreaks>
      <pageMargins left="0.7" right="0.7" top="0.75" bottom="0.75" header="0.3" footer="0.3"/>
      <pageSetup paperSize="9" scale="69" orientation="portrait"/>
    </customSheetView>
  </customSheetViews>
  <mergeCells count="62">
    <mergeCell ref="A1:E1"/>
    <mergeCell ref="A3:E3"/>
    <mergeCell ref="A8:B8"/>
    <mergeCell ref="A9:B9"/>
    <mergeCell ref="A19:E19"/>
    <mergeCell ref="A10:B10"/>
    <mergeCell ref="A12:E12"/>
    <mergeCell ref="A18:E18"/>
    <mergeCell ref="A11:B11"/>
    <mergeCell ref="A17:B17"/>
    <mergeCell ref="A15:B15"/>
    <mergeCell ref="A6:B6"/>
    <mergeCell ref="A7:B7"/>
    <mergeCell ref="A13:B13"/>
    <mergeCell ref="A16:E16"/>
    <mergeCell ref="A20:E20"/>
    <mergeCell ref="A42:B42"/>
    <mergeCell ref="A5:B5"/>
    <mergeCell ref="A24:B24"/>
    <mergeCell ref="B35:E35"/>
    <mergeCell ref="A25:E25"/>
    <mergeCell ref="A40:B40"/>
    <mergeCell ref="A41:B41"/>
    <mergeCell ref="A44:E44"/>
    <mergeCell ref="A45:E45"/>
    <mergeCell ref="A52:B52"/>
    <mergeCell ref="A53:E53"/>
    <mergeCell ref="A54:E54"/>
    <mergeCell ref="A43:E43"/>
    <mergeCell ref="A26:B26"/>
    <mergeCell ref="A37:E37"/>
    <mergeCell ref="A28:B28"/>
    <mergeCell ref="A29:E29"/>
    <mergeCell ref="A30:B30"/>
    <mergeCell ref="A34:B34"/>
    <mergeCell ref="A38:B38"/>
    <mergeCell ref="A36:B36"/>
    <mergeCell ref="A39:E39"/>
    <mergeCell ref="A60:B60"/>
    <mergeCell ref="A61:E61"/>
    <mergeCell ref="A62:E62"/>
    <mergeCell ref="A66:B66"/>
    <mergeCell ref="C67:E67"/>
    <mergeCell ref="A68:E68"/>
    <mergeCell ref="A69:B69"/>
    <mergeCell ref="A71:B71"/>
    <mergeCell ref="A73:B73"/>
    <mergeCell ref="A70:B70"/>
    <mergeCell ref="A74:E74"/>
    <mergeCell ref="A75:B75"/>
    <mergeCell ref="A76:B76"/>
    <mergeCell ref="A77:B77"/>
    <mergeCell ref="A78:B78"/>
    <mergeCell ref="A86:E86"/>
    <mergeCell ref="A87:B87"/>
    <mergeCell ref="A90:E90"/>
    <mergeCell ref="A79:E79"/>
    <mergeCell ref="A80:E80"/>
    <mergeCell ref="A81:E81"/>
    <mergeCell ref="A83:B83"/>
    <mergeCell ref="A85:B85"/>
    <mergeCell ref="A89:B89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1" fitToHeight="0" orientation="portrait" r:id="rId1"/>
  <headerFooter>
    <oddFooter>&amp;RStránka &amp;P z &amp;N</oddFoot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Celkový přehled čerpání</vt:lpstr>
      <vt:lpstr>'Celkový přehled čerpání'!Názvy_tisku</vt:lpstr>
      <vt:lpstr>'Celkový přehled čerpání'!Oblast_tisku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Messias</dc:creator>
  <cp:lastModifiedBy>Lukáš SVATEK</cp:lastModifiedBy>
  <cp:lastPrinted>2023-05-26T07:51:05Z</cp:lastPrinted>
  <dcterms:created xsi:type="dcterms:W3CDTF">2016-04-18T22:40:34Z</dcterms:created>
  <dcterms:modified xsi:type="dcterms:W3CDTF">2025-07-11T08:28:40Z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564849-fbfc-4795-ad59-055bb350645f_Enabled">
    <vt:lpwstr>true</vt:lpwstr>
  </property>
  <property fmtid="{D5CDD505-2E9C-101B-9397-08002B2CF9AE}" pid="3" name="MSIP_Label_b3564849-fbfc-4795-ad59-055bb350645f_SetDate">
    <vt:lpwstr>2025-06-19T16:04:33Z</vt:lpwstr>
  </property>
  <property fmtid="{D5CDD505-2E9C-101B-9397-08002B2CF9AE}" pid="4" name="MSIP_Label_b3564849-fbfc-4795-ad59-055bb350645f_Method">
    <vt:lpwstr>Standard</vt:lpwstr>
  </property>
  <property fmtid="{D5CDD505-2E9C-101B-9397-08002B2CF9AE}" pid="5" name="MSIP_Label_b3564849-fbfc-4795-ad59-055bb350645f_Name">
    <vt:lpwstr>M102S01</vt:lpwstr>
  </property>
  <property fmtid="{D5CDD505-2E9C-101B-9397-08002B2CF9AE}" pid="6" name="MSIP_Label_b3564849-fbfc-4795-ad59-055bb350645f_SiteId">
    <vt:lpwstr>65154e19-ce31-44e2-97af-2480f4c17f95</vt:lpwstr>
  </property>
  <property fmtid="{D5CDD505-2E9C-101B-9397-08002B2CF9AE}" pid="7" name="MSIP_Label_b3564849-fbfc-4795-ad59-055bb350645f_ActionId">
    <vt:lpwstr>896d7844-a909-4da6-a2f6-3e56755392ee</vt:lpwstr>
  </property>
  <property fmtid="{D5CDD505-2E9C-101B-9397-08002B2CF9AE}" pid="8" name="MSIP_Label_b3564849-fbfc-4795-ad59-055bb350645f_ContentBits">
    <vt:lpwstr>0</vt:lpwstr>
  </property>
</Properties>
</file>