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65" yWindow="165" windowWidth="16785" windowHeight="11970"/>
  </bookViews>
  <sheets>
    <sheet name="Příloha Plán 2020, 2021-2022" sheetId="1" r:id="rId1"/>
  </sheets>
  <definedNames>
    <definedName name="_xlnm.Print_Titles" localSheetId="0">'Příloha Plán 2020, 2021-2022'!$1:$2</definedName>
    <definedName name="_xlnm.Print_Area" localSheetId="0">'Příloha Plán 2020, 2021-2022'!$A$1:$E$100</definedName>
  </definedNames>
  <calcPr calcId="145621"/>
  <customWorkbookViews>
    <customWorkbookView name="Stanislava Bajzíková – osobní zobrazení" guid="{C21E0D89-88D5-458A-B7A6-AC8A7AC6C283}" mergeInterval="0" personalView="1" maximized="1" windowWidth="1276" windowHeight="759" activeSheetId="1"/>
    <customWorkbookView name="Hynek Ciboch – osobní zobrazení" guid="{11C81548-AE0E-40BD-8AFA-A71C802EFC5C}" mergeInterval="0" personalView="1" xWindow="57" yWindow="46" windowWidth="976" windowHeight="777" activeSheetId="1"/>
    <customWorkbookView name="user – osobní zobrazení" guid="{D30ED1E9-0231-4233-9A4D-DC246B730CA3}" mergeInterval="0" personalView="1" maximized="1" windowWidth="1362" windowHeight="542" activeSheetId="1"/>
    <customWorkbookView name="Daniel Litecký - vlastní zobrazení" guid="{BEB9115C-3521-4C1C-8DE7-E17110799634}" mergeInterval="0" personalView="1" maximized="1" xWindow="1" yWindow="1" windowWidth="1596" windowHeight="670" activeSheetId="1"/>
    <customWorkbookView name="Štěpánka LITECKÁ – osobní zobrazení" guid="{B35EEA37-7B35-49E2-831C-F0FF770BA2B8}" mergeInterval="0" personalView="1" maximized="1" windowWidth="1276" windowHeight="799" activeSheetId="1"/>
  </customWorkbookViews>
</workbook>
</file>

<file path=xl/calcChain.xml><?xml version="1.0" encoding="utf-8"?>
<calcChain xmlns="http://schemas.openxmlformats.org/spreadsheetml/2006/main">
  <c r="D93" i="1" l="1"/>
  <c r="E98" i="1"/>
  <c r="D98" i="1"/>
  <c r="E97" i="1"/>
  <c r="D97" i="1"/>
  <c r="E96" i="1"/>
  <c r="E99" i="1" s="1"/>
  <c r="D96" i="1"/>
  <c r="E66" i="1"/>
  <c r="D66" i="1"/>
  <c r="C66" i="1"/>
  <c r="D56" i="1"/>
  <c r="C56" i="1"/>
  <c r="D99" i="1" l="1"/>
  <c r="E16" i="1"/>
  <c r="E72" i="1" l="1"/>
  <c r="E58" i="1" l="1"/>
  <c r="E29" i="1" l="1"/>
  <c r="D16" i="1"/>
  <c r="C16" i="1"/>
  <c r="D58" i="1" l="1"/>
  <c r="C58" i="1"/>
  <c r="E77" i="1" l="1"/>
  <c r="D77" i="1"/>
  <c r="C77" i="1"/>
  <c r="E83" i="1" l="1"/>
  <c r="D83" i="1"/>
  <c r="C83" i="1"/>
  <c r="E37" i="1" l="1"/>
  <c r="C37" i="1"/>
  <c r="D37" i="1"/>
  <c r="E22" i="1" l="1"/>
  <c r="D22" i="1"/>
  <c r="C22" i="1"/>
  <c r="D43" i="1" l="1"/>
  <c r="D72" i="1" l="1"/>
  <c r="C33" i="1"/>
  <c r="C43" i="1"/>
  <c r="E33" i="1"/>
  <c r="E43" i="1"/>
  <c r="D33" i="1"/>
  <c r="C72" i="1"/>
  <c r="C99" i="1"/>
  <c r="C79" i="1" l="1"/>
  <c r="D79" i="1"/>
  <c r="C45" i="1"/>
  <c r="E25" i="1"/>
  <c r="D25" i="1"/>
  <c r="C25" i="1"/>
  <c r="C84" i="1" l="1"/>
  <c r="D84" i="1"/>
  <c r="C50" i="1"/>
  <c r="C100" i="1" s="1"/>
  <c r="D45" i="1"/>
  <c r="D50" i="1" l="1"/>
  <c r="D100" i="1" s="1"/>
  <c r="E45" i="1"/>
  <c r="E50" i="1" s="1"/>
  <c r="E79" i="1"/>
  <c r="E84" i="1" s="1"/>
  <c r="E100" i="1" l="1"/>
</calcChain>
</file>

<file path=xl/sharedStrings.xml><?xml version="1.0" encoding="utf-8"?>
<sst xmlns="http://schemas.openxmlformats.org/spreadsheetml/2006/main" count="106" uniqueCount="90">
  <si>
    <t>Region / země</t>
  </si>
  <si>
    <t>CELKEM Bosna a Hercegovina</t>
  </si>
  <si>
    <t>CELKEM Etiopie</t>
  </si>
  <si>
    <t>CELKEM Moldavsko</t>
  </si>
  <si>
    <t>CELKEM Gruzie</t>
  </si>
  <si>
    <t>CELKEM Kambodža</t>
  </si>
  <si>
    <t>CELKEM Zambie</t>
  </si>
  <si>
    <t>Dotační programy pro NNO, kraje a vysoké školy</t>
  </si>
  <si>
    <t>ČR</t>
  </si>
  <si>
    <t>Prioritní země</t>
  </si>
  <si>
    <t>Podpora rozvojových aktivit krajů a obcí v prioritních zemích ZRS ČR</t>
  </si>
  <si>
    <t>Rozvojové země</t>
  </si>
  <si>
    <t xml:space="preserve">Podpora trojstranných projektů českých subjektů                             </t>
  </si>
  <si>
    <t>CELKEM dotační programy v gesci ČRA</t>
  </si>
  <si>
    <t>Administrativní náklady</t>
  </si>
  <si>
    <t>Ostatní provozní výdaje na chod ČRA</t>
  </si>
  <si>
    <t>ČR a rozvojové země</t>
  </si>
  <si>
    <t>Další činnosti spojené s řízením, monitoringem, kontrolou a prezentací ZRS -ČRA</t>
  </si>
  <si>
    <t>CELKEM administrativní náklady ČRA</t>
  </si>
  <si>
    <t xml:space="preserve">Rozvojové aktivity v gesci MZV </t>
  </si>
  <si>
    <t xml:space="preserve">Malé lokální rozvojové projekty realizované při ZÚ </t>
  </si>
  <si>
    <t xml:space="preserve">Rozvojové aktivity ve spolupráci s institucemi státní správy </t>
  </si>
  <si>
    <t>Transformační ekonomická a finanční spolupráce (ve spolupráci s MF)</t>
  </si>
  <si>
    <t>Projekty Aid for Trade (ve spolupráci s MPO)</t>
  </si>
  <si>
    <t>Projekty v oblasti bezpečnosti (ve spolupráci s MV)</t>
  </si>
  <si>
    <t>Celkem rozvojové aktivity ve spolupráci s institucemi státní správy</t>
  </si>
  <si>
    <t>Rozvojové projekty ve spolupráci s mezinárodními organizacemi</t>
  </si>
  <si>
    <t>Projekty realizované ve spolupráci s UNDP</t>
  </si>
  <si>
    <t>Zapojování českých dobrovolníků do programů UNV</t>
  </si>
  <si>
    <t xml:space="preserve">Celkem rozvojové projekty ve spolupráci s mezinárodními organizacemi </t>
  </si>
  <si>
    <t>Místní síly (koordinátoři ZRS) při ZÚ</t>
  </si>
  <si>
    <t>Další aktivity v gesci MZV</t>
  </si>
  <si>
    <t>CELKEM další aktivity v gesci MZV</t>
  </si>
  <si>
    <t>CELKEM rozvojové aktivity, koordinace a další aktivity v gesci MZV</t>
  </si>
  <si>
    <t xml:space="preserve">Programy realizované v gesci jiných resortů </t>
  </si>
  <si>
    <t xml:space="preserve">Ministerstvo školství, mládeže a tělovýchovy </t>
  </si>
  <si>
    <t>CELKEM ZRS ČR</t>
  </si>
  <si>
    <t>CELKEM  PRIORITNÍ  ZEMĚ  ZRS ČR</t>
  </si>
  <si>
    <t>PRIORITNÍ  ZEMĚ  ZRS ČR (dle UV č. 631/2016)</t>
  </si>
  <si>
    <t>CELKEM  TÉMATA  ROZVOJOVÉ  SPOLUPÁCE  V GESCI  ČRA</t>
  </si>
  <si>
    <t>CELKEM  PROSTŘEDKY NA  DALŠÍ  ROZVOJOVÉ AKTIVITY ČRA</t>
  </si>
  <si>
    <t>Program B2B v ZRS (projekty rozvojově - ekonomického partnerství,  podpora účasti českých subjektů v evropských finančních rozvojových nástrojích a EDF a příprava studií proveditelnosti)</t>
  </si>
  <si>
    <t xml:space="preserve">Tematické priority / Programy ZRS ČR </t>
  </si>
  <si>
    <t xml:space="preserve">Volné nealokované prostředky </t>
  </si>
  <si>
    <t>Afghánistán (Specifické země)</t>
  </si>
  <si>
    <t xml:space="preserve">Ministerstvo zdravotnictví </t>
  </si>
  <si>
    <t>Zdravotní služby pro vládní stipendisty</t>
  </si>
  <si>
    <t>Posilování kapacit platforem nestátních subjektů pro rozvojovou spolupráci (včetně posilování kapacit a partnerství NNO)</t>
  </si>
  <si>
    <t>TÉMATA  ROZVOJOVÉ  SPOLUPRÁCE (ČRA)</t>
  </si>
  <si>
    <t>DALŠÍ ROZVOJOVÉ AKTIVITY V GESCI ČRA</t>
  </si>
  <si>
    <t>Globální rozvojové vzdělávání a osvěta veřejnosti</t>
  </si>
  <si>
    <t>Program Záruka zahraniční rozvojové spolupráce ČMZRB</t>
  </si>
  <si>
    <t>Ukrajina</t>
  </si>
  <si>
    <t xml:space="preserve">Rozvojové aktivity v gesci ČRA - obnova a podpora demokratické transformace Ukrajiny </t>
  </si>
  <si>
    <t>Transformační spolupráce (včetně 10 mil. na obnovu a podporu demokratické transformace Ukrajiny)</t>
  </si>
  <si>
    <t xml:space="preserve">CELKEM  podpora zapojení soukr. sektoru do ZRS  </t>
  </si>
  <si>
    <t xml:space="preserve">Podpora zapojení soukromého sektoru do ZRS </t>
  </si>
  <si>
    <t>SPECIFICKÉ ZEMĚ ZRS</t>
  </si>
  <si>
    <t>CELKEM  SPECIFICKÉ ZEMĚ ZRS ČR</t>
  </si>
  <si>
    <t>Rozvojové aktivity MZV a koordinace ZRS ČR</t>
  </si>
  <si>
    <t>CELKEM rozvojové aktivity v gesci MZV a koordinace ZRS ČR</t>
  </si>
  <si>
    <t>Celkem rozvojové aktivity MZV a  koordinace ZRS ČR</t>
  </si>
  <si>
    <t xml:space="preserve">Činnosti spojené s řízením, monitoringem, kontrolou a prezentací ZRS </t>
  </si>
  <si>
    <t>Program vládních rozvojových stipendií - zahraniční studenti přijatí ke studiu na VVŠ v ČR včetně související agendy</t>
  </si>
  <si>
    <t>Nové nástroje v gesci MZV</t>
  </si>
  <si>
    <t>Celkem nové nástroje v gesci MZV</t>
  </si>
  <si>
    <t>Nové nástroje, vázané peněžní dary, spolupráce s donory</t>
  </si>
  <si>
    <t>Rozpočet upravený včetně RO a NNV
(v Kč)</t>
  </si>
  <si>
    <t>Rozpočtová opatření na MZV</t>
  </si>
  <si>
    <t>Zapojené NNV</t>
  </si>
  <si>
    <t>Přijaté prostředky z EU</t>
  </si>
  <si>
    <t>Výdaje za platy, ostatní platby za provedenou práci a pojistné ČRA  (bez  objemu financí z prostředků EK)</t>
  </si>
  <si>
    <r>
      <t>CELKEM  PROSTŘEDKY Z EK</t>
    </r>
    <r>
      <rPr>
        <sz val="10"/>
        <rFont val="Georgia"/>
        <family val="1"/>
        <charset val="238"/>
      </rPr>
      <t xml:space="preserve"> (na rozvojové aktivity v prioritních zemích včetně částky na platy)</t>
    </r>
  </si>
  <si>
    <t xml:space="preserve">Rozpočtová podpora na rozvojové a bezpečnostní programy                                                                                                          
   </t>
  </si>
  <si>
    <t>Skutečné čerpání finančních prostředků 2022
(v Kč)</t>
  </si>
  <si>
    <r>
      <t xml:space="preserve">Příloha č. 1- Celkový přehled čerpání prostředků na zahraniční rozvojovou  spolupráci v roce 2022 dle UV 535/2021                                     </t>
    </r>
    <r>
      <rPr>
        <b/>
        <sz val="12"/>
        <color indexed="8"/>
        <rFont val="Georgia"/>
        <family val="1"/>
        <charset val="238"/>
      </rPr>
      <t xml:space="preserve">           </t>
    </r>
  </si>
  <si>
    <r>
      <t xml:space="preserve">Objem finančních prostředků </t>
    </r>
    <r>
      <rPr>
        <b/>
        <sz val="8"/>
        <rFont val="Georgia"/>
        <family val="1"/>
        <charset val="238"/>
      </rPr>
      <t>2022 (v Kč)</t>
    </r>
  </si>
  <si>
    <r>
      <t xml:space="preserve">Posilování kapacit vysokých škol v rozvojových zemích (dříve vysílání českých učitelů)                                </t>
    </r>
    <r>
      <rPr>
        <sz val="10"/>
        <rFont val="Georgia"/>
        <family val="1"/>
        <charset val="238"/>
      </rPr>
      <t xml:space="preserve">  </t>
    </r>
  </si>
  <si>
    <t>Technická expertní spolupráce  (vysílání expertů+ spolupráce s dalšími rezorty), ostatní (CYBERVAC)</t>
  </si>
  <si>
    <t>MF</t>
  </si>
  <si>
    <t>MPSV</t>
  </si>
  <si>
    <t>MV</t>
  </si>
  <si>
    <t>MŽP</t>
  </si>
  <si>
    <t>MPO</t>
  </si>
  <si>
    <t>Mze</t>
  </si>
  <si>
    <t>CELKEM prostředky v gesci ČRA (prioritní země a další rozvojové aktivity vč. EK)</t>
  </si>
  <si>
    <t>Humanitární pomoc (dle Plánu ZRS, bez mimořádných prostředků pro Ukrajinu)</t>
  </si>
  <si>
    <t>MZV-GI</t>
  </si>
  <si>
    <t>Celkem programy v gesci jiných resortů (MŠMT, MZd a ostatní)</t>
  </si>
  <si>
    <t>Ostatní resortní aktivity (MF, MPO, MPSV, MV, MZe, MZV, MŽP)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</si>
</sst>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č&quot;;[Red]\-#,##0\ &quot;Kč&quot;"/>
    <numFmt numFmtId="44" formatCode="_-* #,##0.00\ &quot;Kč&quot;_-;\-* #,##0.00\ &quot;Kč&quot;_-;_-* &quot;-&quot;??\ &quot;Kč&quot;_-;_-@_-"/>
    <numFmt numFmtId="164" formatCode="#,##0.00\ _K_č"/>
  </numFmts>
  <fonts count="33" x14ac:knownFonts="1">
    <font>
      <sz val="11"/>
      <color theme="1"/>
      <name val="Calibri"/>
      <family val="2"/>
      <charset val="238"/>
      <scheme val="minor"/>
    </font>
    <font>
      <b/>
      <sz val="14"/>
      <name val="Georgia"/>
      <family val="1"/>
      <charset val="238"/>
    </font>
    <font>
      <sz val="11"/>
      <name val="Georgia"/>
      <family val="1"/>
      <charset val="238"/>
    </font>
    <font>
      <sz val="8"/>
      <name val="Georgia"/>
      <family val="1"/>
      <charset val="238"/>
    </font>
    <font>
      <b/>
      <sz val="12"/>
      <name val="Georgia"/>
      <family val="1"/>
      <charset val="238"/>
    </font>
    <font>
      <b/>
      <sz val="9"/>
      <name val="Georgia"/>
      <family val="1"/>
      <charset val="238"/>
    </font>
    <font>
      <b/>
      <sz val="12"/>
      <color indexed="12"/>
      <name val="Georgia"/>
      <family val="1"/>
      <charset val="238"/>
    </font>
    <font>
      <b/>
      <sz val="8"/>
      <name val="Georgia"/>
      <family val="1"/>
      <charset val="238"/>
    </font>
    <font>
      <b/>
      <sz val="11"/>
      <name val="Georgia"/>
      <family val="1"/>
      <charset val="238"/>
    </font>
    <font>
      <b/>
      <sz val="9"/>
      <color indexed="8"/>
      <name val="Georgia"/>
      <family val="1"/>
      <charset val="238"/>
    </font>
    <font>
      <sz val="10"/>
      <name val="Georgia"/>
      <family val="1"/>
      <charset val="238"/>
    </font>
    <font>
      <sz val="11"/>
      <color indexed="8"/>
      <name val="Georgia"/>
      <family val="1"/>
      <charset val="238"/>
    </font>
    <font>
      <b/>
      <sz val="12"/>
      <color indexed="10"/>
      <name val="Georgia"/>
      <family val="1"/>
      <charset val="238"/>
    </font>
    <font>
      <sz val="12"/>
      <color indexed="10"/>
      <name val="Georgia"/>
      <family val="1"/>
      <charset val="238"/>
    </font>
    <font>
      <b/>
      <sz val="14"/>
      <color indexed="10"/>
      <name val="Georgia"/>
      <family val="1"/>
      <charset val="238"/>
    </font>
    <font>
      <sz val="8"/>
      <color indexed="8"/>
      <name val="Georgia"/>
      <family val="1"/>
      <charset val="238"/>
    </font>
    <font>
      <b/>
      <sz val="12"/>
      <color indexed="8"/>
      <name val="Georgia"/>
      <family val="1"/>
      <charset val="238"/>
    </font>
    <font>
      <b/>
      <sz val="14"/>
      <color indexed="8"/>
      <name val="Georgia"/>
      <family val="1"/>
      <charset val="238"/>
    </font>
    <font>
      <b/>
      <sz val="10"/>
      <color indexed="10"/>
      <name val="Georgia"/>
      <family val="1"/>
      <charset val="238"/>
    </font>
    <font>
      <b/>
      <sz val="10"/>
      <color indexed="8"/>
      <name val="Georgia"/>
      <family val="1"/>
      <charset val="238"/>
    </font>
    <font>
      <b/>
      <sz val="10"/>
      <name val="Georgia"/>
      <family val="1"/>
      <charset val="238"/>
    </font>
    <font>
      <sz val="10"/>
      <color indexed="8"/>
      <name val="Georgia"/>
      <family val="1"/>
      <charset val="238"/>
    </font>
    <font>
      <sz val="10"/>
      <color indexed="44"/>
      <name val="Arial Narrow"/>
      <family val="2"/>
      <charset val="238"/>
    </font>
    <font>
      <sz val="14"/>
      <color indexed="10"/>
      <name val="Georgia"/>
      <family val="1"/>
      <charset val="238"/>
    </font>
    <font>
      <sz val="8"/>
      <color rgb="FFFF0000"/>
      <name val="Georgia"/>
      <family val="1"/>
      <charset val="238"/>
    </font>
    <font>
      <sz val="11"/>
      <name val="Calibri"/>
      <family val="2"/>
      <charset val="238"/>
      <scheme val="minor"/>
    </font>
    <font>
      <b/>
      <sz val="11"/>
      <color indexed="10"/>
      <name val="Georgia"/>
      <family val="1"/>
      <charset val="238"/>
    </font>
    <font>
      <b/>
      <sz val="8"/>
      <color indexed="8"/>
      <name val="Georgia"/>
      <family val="1"/>
      <charset val="238"/>
    </font>
    <font>
      <sz val="8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indexed="8"/>
      <name val="Georgia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22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29" fillId="0" borderId="0" applyFont="0" applyFill="0" applyBorder="0" applyAlignment="0" applyProtection="0"/>
  </cellStyleXfs>
  <cellXfs count="220">
    <xf numFmtId="0" fontId="0" fillId="0" borderId="0" xfId="0"/>
    <xf numFmtId="0" fontId="0" fillId="0" borderId="0" xfId="0" applyBorder="1" applyAlignment="1"/>
    <xf numFmtId="0" fontId="0" fillId="0" borderId="2" xfId="0" applyBorder="1"/>
    <xf numFmtId="0" fontId="0" fillId="0" borderId="0" xfId="0" applyBorder="1"/>
    <xf numFmtId="0" fontId="0" fillId="0" borderId="0" xfId="0" applyFill="1" applyBorder="1"/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center" vertical="center" wrapText="1"/>
    </xf>
    <xf numFmtId="3" fontId="20" fillId="4" borderId="16" xfId="0" applyNumberFormat="1" applyFont="1" applyFill="1" applyBorder="1" applyAlignment="1">
      <alignment horizontal="right" vertical="center" wrapText="1"/>
    </xf>
    <xf numFmtId="3" fontId="20" fillId="4" borderId="17" xfId="0" applyNumberFormat="1" applyFont="1" applyFill="1" applyBorder="1" applyAlignment="1">
      <alignment horizontal="right" vertical="center" wrapText="1"/>
    </xf>
    <xf numFmtId="0" fontId="22" fillId="4" borderId="3" xfId="0" applyFont="1" applyFill="1" applyBorder="1" applyAlignment="1">
      <alignment vertical="center"/>
    </xf>
    <xf numFmtId="0" fontId="20" fillId="4" borderId="5" xfId="0" applyFont="1" applyFill="1" applyBorder="1" applyAlignment="1">
      <alignment vertical="center"/>
    </xf>
    <xf numFmtId="3" fontId="20" fillId="4" borderId="18" xfId="0" applyNumberFormat="1" applyFont="1" applyFill="1" applyBorder="1" applyAlignment="1">
      <alignment horizontal="right" vertical="center" wrapText="1"/>
    </xf>
    <xf numFmtId="0" fontId="7" fillId="4" borderId="4" xfId="0" applyFont="1" applyFill="1" applyBorder="1" applyAlignment="1">
      <alignment horizontal="left" vertical="center" wrapText="1"/>
    </xf>
    <xf numFmtId="3" fontId="20" fillId="4" borderId="20" xfId="0" applyNumberFormat="1" applyFont="1" applyFill="1" applyBorder="1" applyAlignment="1">
      <alignment horizontal="right" vertical="center" wrapText="1"/>
    </xf>
    <xf numFmtId="3" fontId="20" fillId="6" borderId="19" xfId="0" applyNumberFormat="1" applyFont="1" applyFill="1" applyBorder="1" applyAlignment="1">
      <alignment horizontal="right" vertical="center" wrapText="1"/>
    </xf>
    <xf numFmtId="3" fontId="20" fillId="6" borderId="16" xfId="0" applyNumberFormat="1" applyFont="1" applyFill="1" applyBorder="1" applyAlignment="1">
      <alignment horizontal="right" vertical="center" wrapText="1"/>
    </xf>
    <xf numFmtId="3" fontId="19" fillId="6" borderId="16" xfId="0" applyNumberFormat="1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center" vertical="center" wrapText="1"/>
    </xf>
    <xf numFmtId="3" fontId="5" fillId="4" borderId="17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7" fillId="4" borderId="17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left" vertical="center" wrapText="1"/>
    </xf>
    <xf numFmtId="3" fontId="19" fillId="6" borderId="17" xfId="0" applyNumberFormat="1" applyFont="1" applyFill="1" applyBorder="1" applyAlignment="1">
      <alignment horizontal="right" vertical="center" wrapText="1"/>
    </xf>
    <xf numFmtId="0" fontId="11" fillId="3" borderId="14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/>
    </xf>
    <xf numFmtId="3" fontId="20" fillId="0" borderId="3" xfId="0" applyNumberFormat="1" applyFont="1" applyBorder="1" applyAlignment="1">
      <alignment horizontal="right" vertical="center"/>
    </xf>
    <xf numFmtId="0" fontId="2" fillId="4" borderId="17" xfId="0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3" fontId="10" fillId="0" borderId="18" xfId="0" applyNumberFormat="1" applyFont="1" applyFill="1" applyBorder="1" applyAlignment="1">
      <alignment horizontal="right" vertical="center" wrapText="1"/>
    </xf>
    <xf numFmtId="3" fontId="0" fillId="0" borderId="0" xfId="0" applyNumberFormat="1" applyBorder="1"/>
    <xf numFmtId="3" fontId="10" fillId="8" borderId="13" xfId="0" applyNumberFormat="1" applyFont="1" applyFill="1" applyBorder="1" applyAlignment="1">
      <alignment horizontal="right" vertical="center" wrapText="1"/>
    </xf>
    <xf numFmtId="3" fontId="5" fillId="4" borderId="19" xfId="0" applyNumberFormat="1" applyFont="1" applyFill="1" applyBorder="1" applyAlignment="1">
      <alignment horizontal="right" vertical="center" wrapText="1"/>
    </xf>
    <xf numFmtId="3" fontId="5" fillId="4" borderId="18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/>
    <xf numFmtId="0" fontId="10" fillId="4" borderId="3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2" fillId="0" borderId="4" xfId="0" applyFont="1" applyBorder="1" applyAlignment="1"/>
    <xf numFmtId="0" fontId="9" fillId="3" borderId="1" xfId="0" applyFont="1" applyFill="1" applyBorder="1" applyAlignment="1">
      <alignment horizontal="left" vertical="center" wrapText="1"/>
    </xf>
    <xf numFmtId="3" fontId="9" fillId="3" borderId="14" xfId="0" applyNumberFormat="1" applyFont="1" applyFill="1" applyBorder="1" applyAlignment="1">
      <alignment horizontal="right" vertical="center" wrapText="1"/>
    </xf>
    <xf numFmtId="0" fontId="20" fillId="3" borderId="5" xfId="0" applyFont="1" applyFill="1" applyBorder="1" applyAlignment="1">
      <alignment horizontal="left" vertical="center"/>
    </xf>
    <xf numFmtId="0" fontId="0" fillId="0" borderId="14" xfId="0" applyBorder="1"/>
    <xf numFmtId="0" fontId="0" fillId="2" borderId="0" xfId="0" applyFill="1" applyBorder="1"/>
    <xf numFmtId="0" fontId="10" fillId="8" borderId="6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left" vertical="center" wrapText="1"/>
    </xf>
    <xf numFmtId="3" fontId="20" fillId="0" borderId="16" xfId="0" applyNumberFormat="1" applyFont="1" applyBorder="1" applyAlignment="1">
      <alignment horizontal="right" vertical="center"/>
    </xf>
    <xf numFmtId="3" fontId="3" fillId="8" borderId="23" xfId="0" applyNumberFormat="1" applyFont="1" applyFill="1" applyBorder="1" applyAlignment="1">
      <alignment horizontal="center" vertical="center" wrapText="1"/>
    </xf>
    <xf numFmtId="0" fontId="25" fillId="0" borderId="0" xfId="0" applyFont="1" applyBorder="1"/>
    <xf numFmtId="3" fontId="20" fillId="6" borderId="17" xfId="0" applyNumberFormat="1" applyFont="1" applyFill="1" applyBorder="1" applyAlignment="1">
      <alignment horizontal="right" vertical="center" wrapText="1"/>
    </xf>
    <xf numFmtId="0" fontId="22" fillId="4" borderId="4" xfId="0" applyFont="1" applyFill="1" applyBorder="1" applyAlignment="1">
      <alignment vertical="center"/>
    </xf>
    <xf numFmtId="3" fontId="3" fillId="8" borderId="13" xfId="0" applyNumberFormat="1" applyFont="1" applyFill="1" applyBorder="1" applyAlignment="1">
      <alignment horizontal="left" vertical="center" wrapText="1"/>
    </xf>
    <xf numFmtId="3" fontId="5" fillId="0" borderId="31" xfId="0" applyNumberFormat="1" applyFont="1" applyFill="1" applyBorder="1" applyAlignment="1">
      <alignment horizontal="right" vertical="center" wrapText="1"/>
    </xf>
    <xf numFmtId="0" fontId="3" fillId="8" borderId="6" xfId="0" applyFont="1" applyFill="1" applyBorder="1" applyAlignment="1">
      <alignment horizontal="center" vertical="center" wrapText="1"/>
    </xf>
    <xf numFmtId="3" fontId="20" fillId="8" borderId="16" xfId="0" applyNumberFormat="1" applyFont="1" applyFill="1" applyBorder="1" applyAlignment="1">
      <alignment horizontal="right" vertical="center"/>
    </xf>
    <xf numFmtId="0" fontId="21" fillId="8" borderId="8" xfId="0" applyFont="1" applyFill="1" applyBorder="1" applyAlignment="1">
      <alignment horizontal="center" vertical="center" wrapText="1"/>
    </xf>
    <xf numFmtId="0" fontId="15" fillId="8" borderId="9" xfId="0" applyFont="1" applyFill="1" applyBorder="1" applyAlignment="1">
      <alignment horizontal="left" vertical="center" wrapText="1"/>
    </xf>
    <xf numFmtId="3" fontId="10" fillId="8" borderId="11" xfId="0" applyNumberFormat="1" applyFont="1" applyFill="1" applyBorder="1" applyAlignment="1">
      <alignment horizontal="right" vertical="center" wrapText="1"/>
    </xf>
    <xf numFmtId="0" fontId="20" fillId="8" borderId="5" xfId="0" applyFont="1" applyFill="1" applyBorder="1" applyAlignment="1">
      <alignment horizontal="left" vertical="center" wrapText="1"/>
    </xf>
    <xf numFmtId="0" fontId="0" fillId="8" borderId="3" xfId="0" applyFill="1" applyBorder="1" applyAlignment="1">
      <alignment horizontal="left" vertical="center"/>
    </xf>
    <xf numFmtId="3" fontId="20" fillId="8" borderId="21" xfId="0" applyNumberFormat="1" applyFont="1" applyFill="1" applyBorder="1" applyAlignment="1">
      <alignment horizontal="right" vertical="center"/>
    </xf>
    <xf numFmtId="3" fontId="20" fillId="4" borderId="12" xfId="0" applyNumberFormat="1" applyFont="1" applyFill="1" applyBorder="1" applyAlignment="1">
      <alignment horizontal="right" vertical="center" wrapText="1"/>
    </xf>
    <xf numFmtId="3" fontId="10" fillId="8" borderId="9" xfId="0" applyNumberFormat="1" applyFont="1" applyFill="1" applyBorder="1" applyAlignment="1">
      <alignment vertical="center"/>
    </xf>
    <xf numFmtId="3" fontId="10" fillId="8" borderId="7" xfId="0" applyNumberFormat="1" applyFont="1" applyFill="1" applyBorder="1" applyAlignment="1">
      <alignment horizontal="right" vertical="center" wrapText="1"/>
    </xf>
    <xf numFmtId="3" fontId="26" fillId="9" borderId="3" xfId="0" applyNumberFormat="1" applyFont="1" applyFill="1" applyBorder="1" applyAlignment="1">
      <alignment horizontal="right" vertical="center" wrapText="1"/>
    </xf>
    <xf numFmtId="3" fontId="26" fillId="4" borderId="12" xfId="0" applyNumberFormat="1" applyFont="1" applyFill="1" applyBorder="1" applyAlignment="1">
      <alignment horizontal="right" vertical="center" wrapText="1"/>
    </xf>
    <xf numFmtId="3" fontId="10" fillId="8" borderId="9" xfId="0" applyNumberFormat="1" applyFont="1" applyFill="1" applyBorder="1" applyAlignment="1">
      <alignment horizontal="right" vertical="center" wrapText="1"/>
    </xf>
    <xf numFmtId="3" fontId="10" fillId="8" borderId="9" xfId="0" applyNumberFormat="1" applyFont="1" applyFill="1" applyBorder="1"/>
    <xf numFmtId="3" fontId="10" fillId="8" borderId="11" xfId="0" applyNumberFormat="1" applyFont="1" applyFill="1" applyBorder="1"/>
    <xf numFmtId="3" fontId="21" fillId="0" borderId="7" xfId="0" applyNumberFormat="1" applyFont="1" applyFill="1" applyBorder="1" applyAlignment="1">
      <alignment horizontal="right" vertical="center" wrapText="1"/>
    </xf>
    <xf numFmtId="3" fontId="21" fillId="8" borderId="9" xfId="0" applyNumberFormat="1" applyFont="1" applyFill="1" applyBorder="1" applyAlignment="1">
      <alignment horizontal="right" vertical="center" wrapText="1"/>
    </xf>
    <xf numFmtId="3" fontId="10" fillId="0" borderId="9" xfId="0" applyNumberFormat="1" applyFont="1" applyFill="1" applyBorder="1" applyAlignment="1">
      <alignment horizontal="right" vertical="center" wrapText="1"/>
    </xf>
    <xf numFmtId="3" fontId="18" fillId="6" borderId="13" xfId="0" applyNumberFormat="1" applyFont="1" applyFill="1" applyBorder="1" applyAlignment="1">
      <alignment horizontal="right" vertical="center" wrapText="1"/>
    </xf>
    <xf numFmtId="3" fontId="20" fillId="5" borderId="12" xfId="0" applyNumberFormat="1" applyFont="1" applyFill="1" applyBorder="1" applyAlignment="1">
      <alignment horizontal="right" vertical="center" wrapText="1"/>
    </xf>
    <xf numFmtId="0" fontId="27" fillId="7" borderId="22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27" fillId="7" borderId="2" xfId="0" applyFont="1" applyFill="1" applyBorder="1" applyAlignment="1">
      <alignment horizontal="center" vertical="center" wrapText="1"/>
    </xf>
    <xf numFmtId="49" fontId="27" fillId="7" borderId="17" xfId="0" applyNumberFormat="1" applyFont="1" applyFill="1" applyBorder="1" applyAlignment="1">
      <alignment horizontal="center" vertical="center" wrapText="1"/>
    </xf>
    <xf numFmtId="0" fontId="28" fillId="0" borderId="0" xfId="0" applyFont="1" applyBorder="1"/>
    <xf numFmtId="3" fontId="20" fillId="0" borderId="16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3" fontId="10" fillId="3" borderId="19" xfId="0" applyNumberFormat="1" applyFont="1" applyFill="1" applyBorder="1" applyAlignment="1">
      <alignment horizontal="right" vertical="center" wrapText="1"/>
    </xf>
    <xf numFmtId="3" fontId="10" fillId="3" borderId="18" xfId="0" applyNumberFormat="1" applyFont="1" applyFill="1" applyBorder="1" applyAlignment="1">
      <alignment horizontal="right" vertical="center" wrapText="1"/>
    </xf>
    <xf numFmtId="3" fontId="10" fillId="3" borderId="9" xfId="0" applyNumberFormat="1" applyFont="1" applyFill="1" applyBorder="1" applyAlignment="1">
      <alignment vertical="center"/>
    </xf>
    <xf numFmtId="3" fontId="10" fillId="3" borderId="9" xfId="0" applyNumberFormat="1" applyFont="1" applyFill="1" applyBorder="1" applyAlignment="1">
      <alignment vertical="center" wrapText="1"/>
    </xf>
    <xf numFmtId="3" fontId="10" fillId="3" borderId="11" xfId="0" applyNumberFormat="1" applyFont="1" applyFill="1" applyBorder="1" applyAlignment="1">
      <alignment vertical="center"/>
    </xf>
    <xf numFmtId="3" fontId="10" fillId="3" borderId="7" xfId="0" applyNumberFormat="1" applyFont="1" applyFill="1" applyBorder="1" applyAlignment="1">
      <alignment horizontal="right" vertical="center" wrapText="1"/>
    </xf>
    <xf numFmtId="3" fontId="10" fillId="3" borderId="9" xfId="0" applyNumberFormat="1" applyFont="1" applyFill="1" applyBorder="1" applyAlignment="1">
      <alignment horizontal="right" vertical="center" wrapText="1"/>
    </xf>
    <xf numFmtId="3" fontId="10" fillId="3" borderId="11" xfId="0" applyNumberFormat="1" applyFont="1" applyFill="1" applyBorder="1" applyAlignment="1">
      <alignment horizontal="right" vertical="center" wrapText="1"/>
    </xf>
    <xf numFmtId="164" fontId="30" fillId="0" borderId="0" xfId="1" applyNumberFormat="1" applyFont="1" applyBorder="1" applyAlignment="1">
      <alignment horizontal="right" wrapText="1"/>
    </xf>
    <xf numFmtId="3" fontId="21" fillId="8" borderId="37" xfId="0" applyNumberFormat="1" applyFont="1" applyFill="1" applyBorder="1" applyAlignment="1">
      <alignment horizontal="right" vertical="center" wrapText="1"/>
    </xf>
    <xf numFmtId="3" fontId="21" fillId="8" borderId="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3" fontId="10" fillId="8" borderId="29" xfId="0" applyNumberFormat="1" applyFont="1" applyFill="1" applyBorder="1" applyAlignment="1">
      <alignment horizontal="right" vertical="center" wrapText="1"/>
    </xf>
    <xf numFmtId="4" fontId="10" fillId="8" borderId="9" xfId="0" applyNumberFormat="1" applyFont="1" applyFill="1" applyBorder="1" applyAlignment="1">
      <alignment horizontal="right" vertical="center" wrapText="1"/>
    </xf>
    <xf numFmtId="3" fontId="21" fillId="8" borderId="7" xfId="0" applyNumberFormat="1" applyFont="1" applyFill="1" applyBorder="1" applyAlignment="1">
      <alignment horizontal="right" vertical="center" wrapText="1"/>
    </xf>
    <xf numFmtId="4" fontId="0" fillId="0" borderId="0" xfId="0" applyNumberFormat="1" applyBorder="1"/>
    <xf numFmtId="6" fontId="0" fillId="0" borderId="0" xfId="0" applyNumberFormat="1" applyBorder="1"/>
    <xf numFmtId="3" fontId="10" fillId="8" borderId="17" xfId="0" applyNumberFormat="1" applyFont="1" applyFill="1" applyBorder="1" applyAlignment="1">
      <alignment horizontal="right" vertical="center" wrapText="1"/>
    </xf>
    <xf numFmtId="0" fontId="31" fillId="0" borderId="0" xfId="0" applyFont="1" applyBorder="1"/>
    <xf numFmtId="3" fontId="20" fillId="8" borderId="16" xfId="0" applyNumberFormat="1" applyFont="1" applyFill="1" applyBorder="1" applyAlignment="1">
      <alignment horizontal="righ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Border="1" applyAlignment="1">
      <alignment horizontal="right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left" vertical="center" wrapText="1"/>
    </xf>
    <xf numFmtId="3" fontId="10" fillId="9" borderId="17" xfId="0" applyNumberFormat="1" applyFont="1" applyFill="1" applyBorder="1" applyAlignment="1">
      <alignment horizontal="right" vertical="center" wrapText="1"/>
    </xf>
    <xf numFmtId="0" fontId="20" fillId="4" borderId="5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9" fillId="6" borderId="5" xfId="0" applyFont="1" applyFill="1" applyBorder="1" applyAlignment="1">
      <alignment horizontal="left" vertical="center" wrapText="1"/>
    </xf>
    <xf numFmtId="0" fontId="19" fillId="6" borderId="3" xfId="0" applyFont="1" applyFill="1" applyBorder="1" applyAlignment="1">
      <alignment horizontal="left" vertical="center" wrapText="1"/>
    </xf>
    <xf numFmtId="0" fontId="19" fillId="6" borderId="4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0" fontId="20" fillId="4" borderId="3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19" fillId="4" borderId="5" xfId="0" applyFont="1" applyFill="1" applyBorder="1" applyAlignment="1">
      <alignment vertical="center" wrapText="1"/>
    </xf>
    <xf numFmtId="0" fontId="19" fillId="4" borderId="3" xfId="0" applyFont="1" applyFill="1" applyBorder="1" applyAlignment="1">
      <alignment vertical="center" wrapText="1"/>
    </xf>
    <xf numFmtId="0" fontId="14" fillId="6" borderId="5" xfId="0" applyFont="1" applyFill="1" applyBorder="1" applyAlignment="1">
      <alignment horizontal="left" vertical="center" wrapText="1"/>
    </xf>
    <xf numFmtId="0" fontId="14" fillId="6" borderId="3" xfId="0" applyFont="1" applyFill="1" applyBorder="1" applyAlignment="1">
      <alignment horizontal="left" vertical="center" wrapText="1"/>
    </xf>
    <xf numFmtId="0" fontId="14" fillId="6" borderId="4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vertical="center" shrinkToFit="1"/>
    </xf>
    <xf numFmtId="0" fontId="1" fillId="0" borderId="15" xfId="0" applyFont="1" applyFill="1" applyBorder="1" applyAlignment="1">
      <alignment vertical="center" shrinkToFit="1"/>
    </xf>
    <xf numFmtId="0" fontId="1" fillId="0" borderId="30" xfId="0" applyFont="1" applyFill="1" applyBorder="1" applyAlignment="1">
      <alignment vertical="center" shrinkToFit="1"/>
    </xf>
    <xf numFmtId="0" fontId="20" fillId="6" borderId="5" xfId="0" applyFont="1" applyFill="1" applyBorder="1" applyAlignment="1">
      <alignment horizontal="left" vertical="center" wrapText="1"/>
    </xf>
    <xf numFmtId="0" fontId="20" fillId="6" borderId="3" xfId="0" applyFont="1" applyFill="1" applyBorder="1" applyAlignment="1">
      <alignment horizontal="left" vertical="center" wrapText="1"/>
    </xf>
    <xf numFmtId="0" fontId="20" fillId="6" borderId="4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20" fillId="4" borderId="27" xfId="0" applyFont="1" applyFill="1" applyBorder="1" applyAlignment="1">
      <alignment horizontal="left" vertical="center" wrapText="1"/>
    </xf>
    <xf numFmtId="0" fontId="21" fillId="4" borderId="28" xfId="0" applyFont="1" applyFill="1" applyBorder="1"/>
    <xf numFmtId="0" fontId="2" fillId="0" borderId="5" xfId="0" applyFont="1" applyBorder="1" applyAlignment="1"/>
    <xf numFmtId="0" fontId="2" fillId="0" borderId="3" xfId="0" applyFont="1" applyBorder="1" applyAlignment="1"/>
    <xf numFmtId="0" fontId="20" fillId="4" borderId="21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0" fillId="4" borderId="5" xfId="0" applyFont="1" applyFill="1" applyBorder="1" applyAlignment="1">
      <alignment vertical="center" wrapText="1"/>
    </xf>
    <xf numFmtId="0" fontId="20" fillId="4" borderId="3" xfId="0" applyFont="1" applyFill="1" applyBorder="1" applyAlignment="1">
      <alignment vertical="center" wrapText="1"/>
    </xf>
    <xf numFmtId="0" fontId="17" fillId="4" borderId="5" xfId="0" applyFont="1" applyFill="1" applyBorder="1" applyAlignment="1">
      <alignment vertical="center" wrapText="1"/>
    </xf>
    <xf numFmtId="0" fontId="17" fillId="4" borderId="3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top" wrapText="1"/>
    </xf>
    <xf numFmtId="0" fontId="12" fillId="4" borderId="4" xfId="0" applyFont="1" applyFill="1" applyBorder="1" applyAlignment="1">
      <alignment vertical="top" wrapText="1"/>
    </xf>
    <xf numFmtId="0" fontId="14" fillId="4" borderId="5" xfId="0" applyFont="1" applyFill="1" applyBorder="1" applyAlignment="1">
      <alignment vertical="center" shrinkToFit="1"/>
    </xf>
    <xf numFmtId="0" fontId="23" fillId="4" borderId="3" xfId="0" applyFont="1" applyFill="1" applyBorder="1" applyAlignment="1">
      <alignment vertical="center" shrinkToFit="1"/>
    </xf>
    <xf numFmtId="0" fontId="8" fillId="4" borderId="5" xfId="0" applyFont="1" applyFill="1" applyBorder="1" applyAlignment="1">
      <alignment horizontal="left" vertical="center"/>
    </xf>
    <xf numFmtId="0" fontId="8" fillId="4" borderId="21" xfId="0" applyFont="1" applyFill="1" applyBorder="1" applyAlignment="1">
      <alignment horizontal="left" vertical="center"/>
    </xf>
    <xf numFmtId="0" fontId="12" fillId="6" borderId="5" xfId="0" applyFont="1" applyFill="1" applyBorder="1" applyAlignment="1">
      <alignment vertical="center" wrapText="1"/>
    </xf>
    <xf numFmtId="0" fontId="12" fillId="6" borderId="3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12" fillId="6" borderId="4" xfId="0" applyFont="1" applyFill="1" applyBorder="1" applyAlignment="1">
      <alignment vertical="center" wrapText="1"/>
    </xf>
    <xf numFmtId="0" fontId="20" fillId="6" borderId="5" xfId="0" applyFont="1" applyFill="1" applyBorder="1" applyAlignment="1">
      <alignment vertical="center" wrapText="1"/>
    </xf>
    <xf numFmtId="0" fontId="20" fillId="6" borderId="3" xfId="0" applyFont="1" applyFill="1" applyBorder="1" applyAlignment="1">
      <alignment vertical="center" wrapText="1"/>
    </xf>
    <xf numFmtId="0" fontId="20" fillId="4" borderId="4" xfId="0" applyFont="1" applyFill="1" applyBorder="1" applyAlignment="1">
      <alignment horizontal="left" vertical="center" wrapText="1"/>
    </xf>
    <xf numFmtId="3" fontId="9" fillId="3" borderId="14" xfId="0" applyNumberFormat="1" applyFont="1" applyFill="1" applyBorder="1" applyAlignment="1">
      <alignment horizontal="right" vertical="center" wrapText="1"/>
    </xf>
    <xf numFmtId="0" fontId="20" fillId="4" borderId="27" xfId="0" applyFont="1" applyFill="1" applyBorder="1" applyAlignment="1">
      <alignment horizontal="left" vertical="center" wrapText="1" shrinkToFit="1"/>
    </xf>
    <xf numFmtId="0" fontId="20" fillId="4" borderId="28" xfId="0" applyFont="1" applyFill="1" applyBorder="1" applyAlignment="1">
      <alignment horizontal="left" vertical="center" wrapText="1" shrinkToFit="1"/>
    </xf>
    <xf numFmtId="0" fontId="5" fillId="0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vertical="center"/>
    </xf>
    <xf numFmtId="0" fontId="13" fillId="4" borderId="3" xfId="0" applyFont="1" applyFill="1" applyBorder="1" applyAlignment="1">
      <alignment vertical="center"/>
    </xf>
    <xf numFmtId="0" fontId="13" fillId="4" borderId="4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shrinkToFit="1"/>
    </xf>
    <xf numFmtId="0" fontId="12" fillId="4" borderId="3" xfId="0" applyFont="1" applyFill="1" applyBorder="1" applyAlignment="1">
      <alignment horizontal="left" vertical="center" shrinkToFit="1"/>
    </xf>
    <xf numFmtId="3" fontId="10" fillId="3" borderId="9" xfId="0" applyNumberFormat="1" applyFont="1" applyFill="1" applyBorder="1" applyAlignment="1">
      <alignment horizontal="right" vertical="center"/>
    </xf>
    <xf numFmtId="0" fontId="10" fillId="0" borderId="33" xfId="0" applyFont="1" applyFill="1" applyBorder="1" applyAlignment="1">
      <alignment vertical="center" shrinkToFit="1"/>
    </xf>
    <xf numFmtId="0" fontId="10" fillId="0" borderId="34" xfId="0" applyFont="1" applyFill="1" applyBorder="1" applyAlignment="1">
      <alignment vertical="center" shrinkToFit="1"/>
    </xf>
    <xf numFmtId="0" fontId="10" fillId="0" borderId="35" xfId="0" applyFont="1" applyFill="1" applyBorder="1" applyAlignment="1">
      <alignment vertical="center" shrinkToFit="1"/>
    </xf>
    <xf numFmtId="0" fontId="10" fillId="0" borderId="6" xfId="0" applyFont="1" applyFill="1" applyBorder="1" applyAlignment="1">
      <alignment vertical="center" shrinkToFit="1"/>
    </xf>
    <xf numFmtId="0" fontId="10" fillId="0" borderId="7" xfId="0" applyFont="1" applyFill="1" applyBorder="1" applyAlignment="1">
      <alignment vertical="center" shrinkToFit="1"/>
    </xf>
    <xf numFmtId="0" fontId="10" fillId="0" borderId="8" xfId="0" applyFont="1" applyFill="1" applyBorder="1" applyAlignment="1">
      <alignment vertical="center" shrinkToFit="1"/>
    </xf>
    <xf numFmtId="0" fontId="10" fillId="0" borderId="9" xfId="0" applyFont="1" applyFill="1" applyBorder="1" applyAlignment="1">
      <alignment vertical="center" shrinkToFit="1"/>
    </xf>
    <xf numFmtId="3" fontId="10" fillId="4" borderId="12" xfId="0" applyNumberFormat="1" applyFont="1" applyFill="1" applyBorder="1" applyAlignment="1">
      <alignment horizontal="right" vertical="center" wrapText="1"/>
    </xf>
    <xf numFmtId="0" fontId="32" fillId="0" borderId="5" xfId="0" applyFont="1" applyFill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3" fontId="10" fillId="0" borderId="32" xfId="0" applyNumberFormat="1" applyFont="1" applyFill="1" applyBorder="1" applyAlignment="1">
      <alignment horizontal="right" vertical="center" wrapText="1"/>
    </xf>
    <xf numFmtId="3" fontId="10" fillId="0" borderId="16" xfId="0" applyNumberFormat="1" applyFont="1" applyFill="1" applyBorder="1" applyAlignment="1">
      <alignment horizontal="right" vertical="center" wrapText="1"/>
    </xf>
    <xf numFmtId="0" fontId="10" fillId="8" borderId="5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/>
    </xf>
    <xf numFmtId="3" fontId="10" fillId="8" borderId="32" xfId="0" applyNumberFormat="1" applyFont="1" applyFill="1" applyBorder="1" applyAlignment="1">
      <alignment horizontal="right" vertical="center"/>
    </xf>
    <xf numFmtId="3" fontId="10" fillId="8" borderId="16" xfId="0" applyNumberFormat="1" applyFont="1" applyFill="1" applyBorder="1" applyAlignment="1">
      <alignment horizontal="right" vertical="center"/>
    </xf>
    <xf numFmtId="0" fontId="21" fillId="6" borderId="26" xfId="0" applyFont="1" applyFill="1" applyBorder="1" applyAlignment="1">
      <alignment vertical="center" wrapText="1"/>
    </xf>
    <xf numFmtId="0" fontId="21" fillId="6" borderId="25" xfId="0" applyFont="1" applyFill="1" applyBorder="1" applyAlignment="1">
      <alignment vertical="center" wrapText="1"/>
    </xf>
    <xf numFmtId="3" fontId="10" fillId="0" borderId="13" xfId="0" applyNumberFormat="1" applyFont="1" applyFill="1" applyBorder="1" applyAlignment="1">
      <alignment horizontal="right" vertical="center" wrapText="1"/>
    </xf>
    <xf numFmtId="3" fontId="10" fillId="0" borderId="19" xfId="0" applyNumberFormat="1" applyFont="1" applyFill="1" applyBorder="1" applyAlignment="1">
      <alignment horizontal="right" vertical="center" wrapText="1"/>
    </xf>
  </cellXfs>
  <cellStyles count="2">
    <cellStyle name="Měna 2" xfId="1"/>
    <cellStyle name="Normální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104"/>
  <sheetViews>
    <sheetView tabSelected="1" view="pageBreakPreview" zoomScale="110" zoomScaleNormal="100" zoomScaleSheetLayoutView="110" workbookViewId="0">
      <pane ySplit="2" topLeftCell="A90" activePane="bottomLeft" state="frozen"/>
      <selection pane="bottomLeft" activeCell="E103" sqref="E103"/>
    </sheetView>
  </sheetViews>
  <sheetFormatPr defaultRowHeight="15" x14ac:dyDescent="0.25"/>
  <cols>
    <col min="1" max="1" width="18.5703125" style="2" customWidth="1"/>
    <col min="2" max="2" width="39.42578125" style="3" customWidth="1"/>
    <col min="3" max="3" width="16.28515625" style="3" customWidth="1"/>
    <col min="4" max="4" width="16.28515625" style="3" bestFit="1" customWidth="1"/>
    <col min="5" max="5" width="20.42578125" style="3" customWidth="1"/>
    <col min="6" max="6" width="15.85546875" style="3" customWidth="1"/>
    <col min="7" max="7" width="16.28515625" style="3" customWidth="1"/>
    <col min="8" max="16384" width="9.140625" style="3"/>
  </cols>
  <sheetData>
    <row r="1" spans="1:5" s="65" customFormat="1" ht="60" customHeight="1" thickBot="1" x14ac:dyDescent="0.3">
      <c r="A1" s="187" t="s">
        <v>75</v>
      </c>
      <c r="B1" s="188"/>
      <c r="C1" s="188"/>
      <c r="D1" s="188"/>
      <c r="E1" s="21"/>
    </row>
    <row r="2" spans="1:5" s="101" customFormat="1" ht="67.5" customHeight="1" thickBot="1" x14ac:dyDescent="0.25">
      <c r="A2" s="97" t="s">
        <v>0</v>
      </c>
      <c r="B2" s="98" t="s">
        <v>42</v>
      </c>
      <c r="C2" s="97" t="s">
        <v>76</v>
      </c>
      <c r="D2" s="99" t="s">
        <v>67</v>
      </c>
      <c r="E2" s="100" t="s">
        <v>74</v>
      </c>
    </row>
    <row r="3" spans="1:5" ht="50.25" customHeight="1" thickBot="1" x14ac:dyDescent="0.3">
      <c r="A3" s="191" t="s">
        <v>48</v>
      </c>
      <c r="B3" s="192"/>
      <c r="C3" s="192"/>
      <c r="D3" s="192"/>
      <c r="E3" s="193"/>
    </row>
    <row r="4" spans="1:5" ht="36" customHeight="1" thickBot="1" x14ac:dyDescent="0.3">
      <c r="A4" s="25" t="s">
        <v>38</v>
      </c>
      <c r="B4" s="59"/>
      <c r="C4" s="24"/>
      <c r="D4" s="24"/>
      <c r="E4" s="73"/>
    </row>
    <row r="5" spans="1:5" ht="13.5" customHeight="1" thickBot="1" x14ac:dyDescent="0.3">
      <c r="A5" s="189" t="s">
        <v>1</v>
      </c>
      <c r="B5" s="190"/>
      <c r="C5" s="102">
        <v>50131805.390000001</v>
      </c>
      <c r="D5" s="102">
        <v>52638388</v>
      </c>
      <c r="E5" s="102">
        <v>50370132</v>
      </c>
    </row>
    <row r="6" spans="1:5" ht="15.75" thickBot="1" x14ac:dyDescent="0.3">
      <c r="A6" s="8"/>
      <c r="B6" s="9"/>
      <c r="C6" s="103"/>
      <c r="D6" s="103"/>
      <c r="E6" s="104"/>
    </row>
    <row r="7" spans="1:5" ht="14.25" customHeight="1" thickBot="1" x14ac:dyDescent="0.3">
      <c r="A7" s="189" t="s">
        <v>2</v>
      </c>
      <c r="B7" s="190"/>
      <c r="C7" s="102">
        <v>51913893</v>
      </c>
      <c r="D7" s="102">
        <v>60312134</v>
      </c>
      <c r="E7" s="102">
        <v>54909737</v>
      </c>
    </row>
    <row r="8" spans="1:5" ht="15.75" thickBot="1" x14ac:dyDescent="0.3">
      <c r="A8" s="45"/>
      <c r="B8" s="46"/>
      <c r="C8" s="105"/>
      <c r="D8" s="105"/>
      <c r="E8" s="106"/>
    </row>
    <row r="9" spans="1:5" ht="14.25" customHeight="1" thickBot="1" x14ac:dyDescent="0.3">
      <c r="A9" s="189" t="s">
        <v>3</v>
      </c>
      <c r="B9" s="190"/>
      <c r="C9" s="105">
        <v>38795716.649999999</v>
      </c>
      <c r="D9" s="102">
        <v>39261774</v>
      </c>
      <c r="E9" s="102">
        <v>27967693</v>
      </c>
    </row>
    <row r="10" spans="1:5" ht="15.75" thickBot="1" x14ac:dyDescent="0.3">
      <c r="A10" s="45"/>
      <c r="B10" s="46"/>
      <c r="C10"/>
      <c r="D10" s="105"/>
      <c r="E10" s="106"/>
    </row>
    <row r="11" spans="1:5" ht="13.5" customHeight="1" thickBot="1" x14ac:dyDescent="0.3">
      <c r="A11" s="189" t="s">
        <v>4</v>
      </c>
      <c r="B11" s="190"/>
      <c r="C11" s="102">
        <v>41727478.920000002</v>
      </c>
      <c r="D11" s="102">
        <v>41349724</v>
      </c>
      <c r="E11" s="102">
        <v>35485518</v>
      </c>
    </row>
    <row r="12" spans="1:5" ht="15.75" thickBot="1" x14ac:dyDescent="0.3">
      <c r="A12" s="8"/>
      <c r="B12" s="9"/>
      <c r="C12" s="103"/>
      <c r="D12" s="103"/>
      <c r="E12" s="104"/>
    </row>
    <row r="13" spans="1:5" ht="13.5" customHeight="1" thickBot="1" x14ac:dyDescent="0.3">
      <c r="A13" s="189" t="s">
        <v>5</v>
      </c>
      <c r="B13" s="190"/>
      <c r="C13" s="102">
        <v>20124891</v>
      </c>
      <c r="D13" s="102">
        <v>26611240</v>
      </c>
      <c r="E13" s="102">
        <v>26060239.120000001</v>
      </c>
    </row>
    <row r="14" spans="1:5" ht="13.5" customHeight="1" thickBot="1" x14ac:dyDescent="0.3">
      <c r="A14" s="127"/>
      <c r="B14" s="128"/>
      <c r="C14" s="129"/>
      <c r="D14" s="129"/>
      <c r="E14" s="129"/>
    </row>
    <row r="15" spans="1:5" ht="15.75" thickBot="1" x14ac:dyDescent="0.3">
      <c r="A15" s="189" t="s">
        <v>6</v>
      </c>
      <c r="B15" s="190"/>
      <c r="C15" s="102">
        <v>20624300</v>
      </c>
      <c r="D15" s="102">
        <v>24000000</v>
      </c>
      <c r="E15" s="102">
        <v>23688544.190000001</v>
      </c>
    </row>
    <row r="16" spans="1:5" ht="21.75" customHeight="1" thickBot="1" x14ac:dyDescent="0.3">
      <c r="A16" s="133" t="s">
        <v>37</v>
      </c>
      <c r="B16" s="140"/>
      <c r="C16" s="22">
        <f>SUM(C15,C13,C11,C9,C7,C5)</f>
        <v>223318084.95999998</v>
      </c>
      <c r="D16" s="22">
        <f>SUM(D15,D13,D11,D9,D7,D5)</f>
        <v>244173260</v>
      </c>
      <c r="E16" s="23">
        <f>SUM(E15,E13,E11,E9,E7,E5)</f>
        <v>218481863.31</v>
      </c>
    </row>
    <row r="17" spans="1:5" ht="21.75" customHeight="1" thickBot="1" x14ac:dyDescent="0.3">
      <c r="A17" s="8"/>
      <c r="B17" s="9"/>
      <c r="C17" s="10"/>
      <c r="D17" s="10"/>
      <c r="E17" s="75"/>
    </row>
    <row r="18" spans="1:5" ht="32.25" customHeight="1" thickBot="1" x14ac:dyDescent="0.3">
      <c r="A18" s="133" t="s">
        <v>72</v>
      </c>
      <c r="B18" s="134"/>
      <c r="C18" s="84">
        <v>17062000</v>
      </c>
      <c r="D18" s="84">
        <v>17062000</v>
      </c>
      <c r="E18" s="84">
        <v>16934185</v>
      </c>
    </row>
    <row r="19" spans="1:5" ht="15.75" thickBot="1" x14ac:dyDescent="0.3">
      <c r="A19" s="60"/>
      <c r="B19" s="58"/>
      <c r="C19" s="58"/>
      <c r="D19" s="58"/>
      <c r="E19" s="61"/>
    </row>
    <row r="20" spans="1:5" ht="22.5" customHeight="1" thickBot="1" x14ac:dyDescent="0.3">
      <c r="A20" s="172" t="s">
        <v>57</v>
      </c>
      <c r="B20" s="173"/>
      <c r="C20" s="56"/>
      <c r="D20" s="57"/>
      <c r="E20" s="33"/>
    </row>
    <row r="21" spans="1:5" ht="42" customHeight="1" thickBot="1" x14ac:dyDescent="0.3">
      <c r="A21" s="67" t="s">
        <v>52</v>
      </c>
      <c r="B21" s="68" t="s">
        <v>53</v>
      </c>
      <c r="C21" s="107">
        <v>5796581.29</v>
      </c>
      <c r="D21" s="108">
        <v>6880000</v>
      </c>
      <c r="E21" s="108">
        <v>6879354.7999999998</v>
      </c>
    </row>
    <row r="22" spans="1:5" s="1" customFormat="1" ht="31.5" customHeight="1" thickBot="1" x14ac:dyDescent="0.3">
      <c r="A22" s="184" t="s">
        <v>58</v>
      </c>
      <c r="B22" s="185"/>
      <c r="C22" s="22">
        <f>SUM(C21)</f>
        <v>5796581.29</v>
      </c>
      <c r="D22" s="22">
        <f>SUM(D21)</f>
        <v>6880000</v>
      </c>
      <c r="E22" s="23">
        <f>SUM(E21)</f>
        <v>6879354.7999999998</v>
      </c>
    </row>
    <row r="23" spans="1:5" ht="15.75" thickBot="1" x14ac:dyDescent="0.3">
      <c r="A23" s="158"/>
      <c r="B23" s="159"/>
      <c r="C23" s="159"/>
      <c r="D23" s="159"/>
      <c r="E23" s="159"/>
    </row>
    <row r="24" spans="1:5" ht="17.25" customHeight="1" thickBot="1" x14ac:dyDescent="0.3">
      <c r="A24" s="64" t="s">
        <v>43</v>
      </c>
      <c r="B24" s="47"/>
      <c r="C24" s="48">
        <v>0</v>
      </c>
      <c r="D24" s="69">
        <v>0</v>
      </c>
      <c r="E24" s="69">
        <v>0</v>
      </c>
    </row>
    <row r="25" spans="1:5" ht="17.25" customHeight="1" thickBot="1" x14ac:dyDescent="0.3">
      <c r="A25" s="197" t="s">
        <v>39</v>
      </c>
      <c r="B25" s="198"/>
      <c r="C25" s="84">
        <f>SUM(C16,C22,C24)</f>
        <v>229114666.24999997</v>
      </c>
      <c r="D25" s="84">
        <f>SUM(D16,,D22,,D24)</f>
        <v>251053260</v>
      </c>
      <c r="E25" s="84">
        <f>SUM(E24,E16,E22)</f>
        <v>225361218.11000001</v>
      </c>
    </row>
    <row r="26" spans="1:5" ht="15.75" thickBot="1" x14ac:dyDescent="0.3">
      <c r="A26" s="141"/>
      <c r="B26" s="142"/>
      <c r="C26" s="142"/>
      <c r="D26" s="142"/>
      <c r="E26" s="142"/>
    </row>
    <row r="27" spans="1:5" ht="22.5" customHeight="1" thickBot="1" x14ac:dyDescent="0.3">
      <c r="A27" s="194" t="s">
        <v>49</v>
      </c>
      <c r="B27" s="195"/>
      <c r="C27" s="195"/>
      <c r="D27" s="195"/>
      <c r="E27" s="196"/>
    </row>
    <row r="28" spans="1:5" ht="17.25" customHeight="1" thickBot="1" x14ac:dyDescent="0.3">
      <c r="A28" s="133" t="s">
        <v>7</v>
      </c>
      <c r="B28" s="140"/>
      <c r="C28" s="140"/>
      <c r="D28" s="140"/>
      <c r="E28" s="182"/>
    </row>
    <row r="29" spans="1:5" ht="28.5" customHeight="1" x14ac:dyDescent="0.25">
      <c r="A29" s="5" t="s">
        <v>8</v>
      </c>
      <c r="B29" s="52" t="s">
        <v>50</v>
      </c>
      <c r="C29" s="199">
        <v>13109885</v>
      </c>
      <c r="D29" s="199">
        <v>4000000</v>
      </c>
      <c r="E29" s="199">
        <f>17378117.34-E30</f>
        <v>12682353.039999999</v>
      </c>
    </row>
    <row r="30" spans="1:5" ht="34.5" customHeight="1" x14ac:dyDescent="0.25">
      <c r="A30" s="6" t="s">
        <v>8</v>
      </c>
      <c r="B30" s="12" t="s">
        <v>47</v>
      </c>
      <c r="C30" s="109">
        <v>6411911</v>
      </c>
      <c r="D30" s="109">
        <v>2500000</v>
      </c>
      <c r="E30" s="109">
        <v>4695764.3</v>
      </c>
    </row>
    <row r="31" spans="1:5" ht="24" customHeight="1" x14ac:dyDescent="0.25">
      <c r="A31" s="7" t="s">
        <v>9</v>
      </c>
      <c r="B31" s="11" t="s">
        <v>10</v>
      </c>
      <c r="C31" s="110">
        <v>755200</v>
      </c>
      <c r="D31" s="110">
        <v>0</v>
      </c>
      <c r="E31" s="110">
        <v>0</v>
      </c>
    </row>
    <row r="32" spans="1:5" ht="36" customHeight="1" thickBot="1" x14ac:dyDescent="0.3">
      <c r="A32" s="34" t="s">
        <v>11</v>
      </c>
      <c r="B32" s="35" t="s">
        <v>12</v>
      </c>
      <c r="C32" s="111">
        <v>24166631.539999999</v>
      </c>
      <c r="D32" s="111">
        <v>23800000</v>
      </c>
      <c r="E32" s="111">
        <v>23552582.859999999</v>
      </c>
    </row>
    <row r="33" spans="1:6" ht="15" customHeight="1" thickBot="1" x14ac:dyDescent="0.3">
      <c r="A33" s="133" t="s">
        <v>13</v>
      </c>
      <c r="B33" s="140"/>
      <c r="C33" s="22">
        <f>SUM(C29:C32)</f>
        <v>44443627.539999999</v>
      </c>
      <c r="D33" s="22">
        <f>SUM(D29:D32)</f>
        <v>30300000</v>
      </c>
      <c r="E33" s="23">
        <f>SUM(E29:E32)</f>
        <v>40930700.200000003</v>
      </c>
    </row>
    <row r="34" spans="1:6" ht="15.75" thickBot="1" x14ac:dyDescent="0.3">
      <c r="A34" s="161"/>
      <c r="B34" s="162"/>
      <c r="C34" s="162"/>
      <c r="D34" s="162"/>
      <c r="E34" s="163"/>
    </row>
    <row r="35" spans="1:6" ht="15.75" thickBot="1" x14ac:dyDescent="0.3">
      <c r="A35" s="133" t="s">
        <v>56</v>
      </c>
      <c r="B35" s="140"/>
      <c r="C35" s="140"/>
      <c r="D35" s="140"/>
      <c r="E35" s="27"/>
    </row>
    <row r="36" spans="1:6" ht="57" x14ac:dyDescent="0.25">
      <c r="A36" s="13" t="s">
        <v>11</v>
      </c>
      <c r="B36" s="14" t="s">
        <v>41</v>
      </c>
      <c r="C36" s="112">
        <v>20247072.52</v>
      </c>
      <c r="D36" s="112">
        <v>6000000</v>
      </c>
      <c r="E36" s="112">
        <v>3728732.03</v>
      </c>
    </row>
    <row r="37" spans="1:6" ht="30" customHeight="1" thickBot="1" x14ac:dyDescent="0.3">
      <c r="A37" s="156" t="s">
        <v>55</v>
      </c>
      <c r="B37" s="157"/>
      <c r="C37" s="26">
        <f>SUM(C36)</f>
        <v>20247072.52</v>
      </c>
      <c r="D37" s="26">
        <f>SUM(D36)</f>
        <v>6000000</v>
      </c>
      <c r="E37" s="28">
        <f>SUM(E36)</f>
        <v>3728732.03</v>
      </c>
    </row>
    <row r="38" spans="1:6" ht="15.75" thickBot="1" x14ac:dyDescent="0.3">
      <c r="A38" s="158"/>
      <c r="B38" s="159"/>
      <c r="C38" s="159"/>
      <c r="D38" s="159"/>
      <c r="E38" s="159"/>
    </row>
    <row r="39" spans="1:6" ht="30" customHeight="1" thickBot="1" x14ac:dyDescent="0.3">
      <c r="A39" s="133" t="s">
        <v>14</v>
      </c>
      <c r="B39" s="140"/>
      <c r="C39" s="140"/>
      <c r="D39" s="160"/>
      <c r="E39" s="36"/>
    </row>
    <row r="40" spans="1:6" ht="57.75" customHeight="1" x14ac:dyDescent="0.25">
      <c r="A40" s="76" t="s">
        <v>8</v>
      </c>
      <c r="B40" s="68" t="s">
        <v>71</v>
      </c>
      <c r="C40" s="112">
        <v>12644228.779999999</v>
      </c>
      <c r="D40" s="112">
        <v>14471177</v>
      </c>
      <c r="E40" s="112">
        <v>14209332</v>
      </c>
    </row>
    <row r="41" spans="1:6" ht="14.25" customHeight="1" x14ac:dyDescent="0.25">
      <c r="A41" s="7" t="s">
        <v>8</v>
      </c>
      <c r="B41" s="11" t="s">
        <v>15</v>
      </c>
      <c r="C41" s="113">
        <v>6204418.5599999996</v>
      </c>
      <c r="D41" s="113">
        <v>8600000</v>
      </c>
      <c r="E41" s="113">
        <v>8195426.1600000001</v>
      </c>
    </row>
    <row r="42" spans="1:6" ht="34.5" thickBot="1" x14ac:dyDescent="0.3">
      <c r="A42" s="37" t="s">
        <v>16</v>
      </c>
      <c r="B42" s="35" t="s">
        <v>17</v>
      </c>
      <c r="C42" s="114">
        <v>6187940.9699999997</v>
      </c>
      <c r="D42" s="114">
        <v>7229017</v>
      </c>
      <c r="E42" s="114">
        <v>3878803</v>
      </c>
    </row>
    <row r="43" spans="1:6" ht="15.75" thickBot="1" x14ac:dyDescent="0.3">
      <c r="A43" s="164" t="s">
        <v>18</v>
      </c>
      <c r="B43" s="165"/>
      <c r="C43" s="22">
        <f>SUM(C40:C42)</f>
        <v>25036588.309999999</v>
      </c>
      <c r="D43" s="22">
        <f>SUM(D40:D42)</f>
        <v>30300194</v>
      </c>
      <c r="E43" s="23">
        <f>SUM(E40:E42)</f>
        <v>26283561.16</v>
      </c>
      <c r="F43" s="50"/>
    </row>
    <row r="44" spans="1:6" ht="18" customHeight="1" thickBot="1" x14ac:dyDescent="0.3">
      <c r="A44" s="51"/>
      <c r="B44" s="186"/>
      <c r="C44" s="162"/>
      <c r="D44" s="162"/>
      <c r="E44" s="163"/>
    </row>
    <row r="45" spans="1:6" ht="20.25" customHeight="1" thickBot="1" x14ac:dyDescent="0.3">
      <c r="A45" s="170" t="s">
        <v>40</v>
      </c>
      <c r="B45" s="171"/>
      <c r="C45" s="84">
        <f>(C33+C37+C43)</f>
        <v>89727288.370000005</v>
      </c>
      <c r="D45" s="84">
        <f>SUM(D33,D37,D43)</f>
        <v>66600194</v>
      </c>
      <c r="E45" s="84">
        <f>SUM(E33,E37,E43)</f>
        <v>70942993.390000001</v>
      </c>
    </row>
    <row r="46" spans="1:6" ht="15" customHeight="1" x14ac:dyDescent="0.25">
      <c r="A46" s="200" t="s">
        <v>68</v>
      </c>
      <c r="B46" s="201"/>
      <c r="C46" s="201">
        <v>0</v>
      </c>
      <c r="D46" s="201">
        <v>0</v>
      </c>
      <c r="E46" s="202">
        <v>0</v>
      </c>
    </row>
    <row r="47" spans="1:6" ht="15" customHeight="1" thickBot="1" x14ac:dyDescent="0.3">
      <c r="A47" s="203" t="s">
        <v>69</v>
      </c>
      <c r="B47" s="204"/>
      <c r="C47" s="204">
        <v>0</v>
      </c>
      <c r="D47" s="113">
        <v>16973377.52</v>
      </c>
      <c r="E47" s="113">
        <v>10630700</v>
      </c>
    </row>
    <row r="48" spans="1:6" ht="15" customHeight="1" thickBot="1" x14ac:dyDescent="0.3">
      <c r="A48" s="205" t="s">
        <v>70</v>
      </c>
      <c r="B48" s="206"/>
      <c r="C48" s="207">
        <v>17062000</v>
      </c>
      <c r="D48" s="207">
        <v>17062000</v>
      </c>
      <c r="E48" s="207">
        <v>16934185</v>
      </c>
    </row>
    <row r="49" spans="1:84" ht="15" customHeight="1" thickBot="1" x14ac:dyDescent="0.3">
      <c r="A49" s="148"/>
      <c r="B49" s="149"/>
      <c r="C49" s="149"/>
      <c r="D49" s="149"/>
      <c r="E49" s="150"/>
    </row>
    <row r="50" spans="1:84" ht="38.25" customHeight="1" thickBot="1" x14ac:dyDescent="0.3">
      <c r="A50" s="168" t="s">
        <v>85</v>
      </c>
      <c r="B50" s="169"/>
      <c r="C50" s="87">
        <f>SUM(C25+C45+C18)</f>
        <v>335903954.62</v>
      </c>
      <c r="D50" s="88">
        <f>SUM(D25,D45+D18)</f>
        <v>334715454</v>
      </c>
      <c r="E50" s="88">
        <f>SUM(E25,E45+E18)</f>
        <v>313238396.5</v>
      </c>
    </row>
    <row r="51" spans="1:84" ht="18.75" thickBot="1" x14ac:dyDescent="0.3">
      <c r="A51" s="166"/>
      <c r="B51" s="167"/>
      <c r="C51" s="167"/>
      <c r="D51" s="167"/>
      <c r="E51" s="167"/>
    </row>
    <row r="52" spans="1:84" ht="18.75" thickBot="1" x14ac:dyDescent="0.3">
      <c r="A52" s="145" t="s">
        <v>19</v>
      </c>
      <c r="B52" s="146"/>
      <c r="C52" s="146"/>
      <c r="D52" s="146"/>
      <c r="E52" s="147"/>
    </row>
    <row r="53" spans="1:84" ht="18.75" customHeight="1" thickBot="1" x14ac:dyDescent="0.3">
      <c r="A53" s="151" t="s">
        <v>59</v>
      </c>
      <c r="B53" s="152"/>
      <c r="C53" s="152"/>
      <c r="D53" s="152"/>
      <c r="E53" s="153"/>
    </row>
    <row r="54" spans="1:84" ht="25.5" customHeight="1" x14ac:dyDescent="0.25">
      <c r="A54" s="70" t="s">
        <v>11</v>
      </c>
      <c r="B54" s="74" t="s">
        <v>20</v>
      </c>
      <c r="C54" s="55">
        <v>28000000</v>
      </c>
      <c r="D54" s="55">
        <v>24828888.760000002</v>
      </c>
      <c r="E54" s="55">
        <v>21991538</v>
      </c>
    </row>
    <row r="55" spans="1:84" ht="22.5" x14ac:dyDescent="0.25">
      <c r="A55" s="17" t="s">
        <v>11</v>
      </c>
      <c r="B55" s="18" t="s">
        <v>62</v>
      </c>
      <c r="C55" s="90">
        <v>6312445</v>
      </c>
      <c r="D55" s="90">
        <v>6245839.1600000001</v>
      </c>
      <c r="E55" s="89">
        <v>5661927.4500000002</v>
      </c>
    </row>
    <row r="56" spans="1:84" x14ac:dyDescent="0.25">
      <c r="A56" s="17" t="s">
        <v>11</v>
      </c>
      <c r="B56" s="18" t="s">
        <v>30</v>
      </c>
      <c r="C56" s="91">
        <f>4000000+1000000</f>
        <v>5000000</v>
      </c>
      <c r="D56" s="91">
        <f>2922136.45+90211.08+32706.05</f>
        <v>3045053.58</v>
      </c>
      <c r="E56" s="91">
        <v>3045054</v>
      </c>
      <c r="F56" s="115"/>
      <c r="G56" s="54"/>
    </row>
    <row r="57" spans="1:84" ht="66.75" customHeight="1" thickBot="1" x14ac:dyDescent="0.3">
      <c r="A57" s="78" t="s">
        <v>44</v>
      </c>
      <c r="B57" s="79" t="s">
        <v>73</v>
      </c>
      <c r="C57" s="80">
        <v>35000000</v>
      </c>
      <c r="D57" s="80">
        <v>20800000</v>
      </c>
      <c r="E57" s="119">
        <v>20800000</v>
      </c>
    </row>
    <row r="58" spans="1:84" ht="36.75" customHeight="1" thickBot="1" x14ac:dyDescent="0.3">
      <c r="A58" s="135" t="s">
        <v>61</v>
      </c>
      <c r="B58" s="136"/>
      <c r="C58" s="31">
        <f>(C54+C55+C56+C57)</f>
        <v>74312445</v>
      </c>
      <c r="D58" s="31">
        <f>(D54+D55+D56+D57)</f>
        <v>54919781.5</v>
      </c>
      <c r="E58" s="31">
        <f>SUM(E54:E57)</f>
        <v>51498519.450000003</v>
      </c>
    </row>
    <row r="59" spans="1:84" s="66" customFormat="1" ht="13.5" customHeight="1" thickBot="1" x14ac:dyDescent="0.3">
      <c r="A59" s="154"/>
      <c r="B59" s="155"/>
      <c r="C59" s="155"/>
      <c r="D59" s="155"/>
      <c r="E59" s="155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</row>
    <row r="60" spans="1:84" ht="48.75" customHeight="1" thickBot="1" x14ac:dyDescent="0.3">
      <c r="A60" s="151" t="s">
        <v>21</v>
      </c>
      <c r="B60" s="152"/>
      <c r="C60" s="152"/>
      <c r="D60" s="152"/>
      <c r="E60" s="153"/>
    </row>
    <row r="61" spans="1:84" ht="30" customHeight="1" x14ac:dyDescent="0.25">
      <c r="A61" s="38" t="s">
        <v>11</v>
      </c>
      <c r="B61" s="39" t="s">
        <v>22</v>
      </c>
      <c r="C61" s="121">
        <v>3000000</v>
      </c>
      <c r="D61" s="86">
        <v>3000000</v>
      </c>
      <c r="E61" s="92">
        <v>348695</v>
      </c>
    </row>
    <row r="62" spans="1:84" ht="33.75" customHeight="1" x14ac:dyDescent="0.25">
      <c r="A62" s="19" t="s">
        <v>11</v>
      </c>
      <c r="B62" s="20" t="s">
        <v>23</v>
      </c>
      <c r="C62" s="93">
        <v>7000000</v>
      </c>
      <c r="D62" s="93">
        <v>7000000</v>
      </c>
      <c r="E62" s="116">
        <v>8523329</v>
      </c>
      <c r="F62" s="117"/>
      <c r="G62" s="117"/>
    </row>
    <row r="63" spans="1:84" ht="24" customHeight="1" x14ac:dyDescent="0.25">
      <c r="A63" s="19" t="s">
        <v>11</v>
      </c>
      <c r="B63" s="20" t="s">
        <v>24</v>
      </c>
      <c r="C63" s="93">
        <v>8000000</v>
      </c>
      <c r="D63" s="93">
        <v>8000000</v>
      </c>
      <c r="E63" s="116">
        <v>11303507</v>
      </c>
      <c r="F63" s="118"/>
      <c r="G63" s="117"/>
    </row>
    <row r="64" spans="1:84" ht="39.75" customHeight="1" x14ac:dyDescent="0.25">
      <c r="A64" s="15" t="s">
        <v>11</v>
      </c>
      <c r="B64" s="16" t="s">
        <v>78</v>
      </c>
      <c r="C64" s="94">
        <v>6000000</v>
      </c>
      <c r="D64" s="89">
        <v>3674626.58</v>
      </c>
      <c r="E64" s="120">
        <v>175779.04</v>
      </c>
    </row>
    <row r="65" spans="1:7" ht="30" customHeight="1" thickBot="1" x14ac:dyDescent="0.3">
      <c r="A65" s="6" t="s">
        <v>8</v>
      </c>
      <c r="B65" s="12" t="s">
        <v>77</v>
      </c>
      <c r="C65" s="85">
        <v>9000000</v>
      </c>
      <c r="D65" s="85">
        <v>9000000</v>
      </c>
      <c r="E65" s="85">
        <v>8988899</v>
      </c>
    </row>
    <row r="66" spans="1:7" ht="39" customHeight="1" thickBot="1" x14ac:dyDescent="0.3">
      <c r="A66" s="135" t="s">
        <v>25</v>
      </c>
      <c r="B66" s="136"/>
      <c r="C66" s="31">
        <f>SUM(C64:C65)</f>
        <v>15000000</v>
      </c>
      <c r="D66" s="31">
        <f>SUM(D64:D65)</f>
        <v>12674626.58</v>
      </c>
      <c r="E66" s="72">
        <f>SUM(E64:E65)</f>
        <v>9164678.0399999991</v>
      </c>
    </row>
    <row r="67" spans="1:7" ht="15.75" customHeight="1" thickBot="1" x14ac:dyDescent="0.3">
      <c r="A67" s="154"/>
      <c r="B67" s="155"/>
      <c r="C67" s="155"/>
      <c r="D67" s="155"/>
      <c r="E67" s="155"/>
    </row>
    <row r="68" spans="1:7" ht="17.25" customHeight="1" thickBot="1" x14ac:dyDescent="0.3">
      <c r="A68" s="135" t="s">
        <v>26</v>
      </c>
      <c r="B68" s="136"/>
      <c r="C68" s="136"/>
      <c r="D68" s="136"/>
      <c r="E68" s="137"/>
    </row>
    <row r="69" spans="1:7" ht="16.5" customHeight="1" x14ac:dyDescent="0.25">
      <c r="A69" s="38" t="s">
        <v>11</v>
      </c>
      <c r="B69" s="39" t="s">
        <v>27</v>
      </c>
      <c r="C69" s="86">
        <v>10000000</v>
      </c>
      <c r="D69" s="86">
        <v>21200000</v>
      </c>
      <c r="E69" s="86">
        <v>21200000</v>
      </c>
    </row>
    <row r="70" spans="1:7" ht="22.5" x14ac:dyDescent="0.25">
      <c r="A70" s="19" t="s">
        <v>11</v>
      </c>
      <c r="B70" s="20" t="s">
        <v>28</v>
      </c>
      <c r="C70" s="89">
        <v>10000000</v>
      </c>
      <c r="D70" s="89">
        <v>10000000</v>
      </c>
      <c r="E70" s="89">
        <v>10000000</v>
      </c>
    </row>
    <row r="71" spans="1:7" ht="15.75" thickBot="1" x14ac:dyDescent="0.3">
      <c r="A71" s="19"/>
      <c r="B71" s="20"/>
      <c r="C71" s="89"/>
      <c r="D71" s="89"/>
    </row>
    <row r="72" spans="1:7" ht="27" customHeight="1" thickBot="1" x14ac:dyDescent="0.3">
      <c r="A72" s="135" t="s">
        <v>29</v>
      </c>
      <c r="B72" s="136"/>
      <c r="C72" s="31">
        <f>SUM(C69:C71)</f>
        <v>20000000</v>
      </c>
      <c r="D72" s="31">
        <f>SUM(D69:D71)</f>
        <v>31200000</v>
      </c>
      <c r="E72" s="40">
        <f>SUM(E69:E70)</f>
        <v>31200000</v>
      </c>
    </row>
    <row r="73" spans="1:7" ht="18" customHeight="1" thickBot="1" x14ac:dyDescent="0.3">
      <c r="A73" s="62"/>
      <c r="B73" s="41"/>
      <c r="C73" s="63"/>
      <c r="D73" s="183"/>
      <c r="E73" s="183"/>
    </row>
    <row r="74" spans="1:7" ht="15.75" customHeight="1" thickBot="1" x14ac:dyDescent="0.3">
      <c r="A74" s="135" t="s">
        <v>64</v>
      </c>
      <c r="B74" s="136"/>
      <c r="C74" s="136"/>
      <c r="D74" s="136"/>
      <c r="E74" s="137"/>
    </row>
    <row r="75" spans="1:7" ht="20.25" customHeight="1" thickBot="1" x14ac:dyDescent="0.3">
      <c r="A75" s="208" t="s">
        <v>51</v>
      </c>
      <c r="B75" s="209"/>
      <c r="C75" s="210">
        <v>40000000</v>
      </c>
      <c r="D75" s="211">
        <v>30000000</v>
      </c>
      <c r="E75" s="211">
        <v>30000000</v>
      </c>
    </row>
    <row r="76" spans="1:7" ht="30" customHeight="1" thickBot="1" x14ac:dyDescent="0.3">
      <c r="A76" s="212" t="s">
        <v>66</v>
      </c>
      <c r="B76" s="213"/>
      <c r="C76" s="214">
        <v>14166000</v>
      </c>
      <c r="D76" s="215">
        <v>16531491</v>
      </c>
      <c r="E76" s="89">
        <v>16254816.99</v>
      </c>
      <c r="G76" s="125"/>
    </row>
    <row r="77" spans="1:7" ht="27.75" customHeight="1" thickBot="1" x14ac:dyDescent="0.3">
      <c r="A77" s="135" t="s">
        <v>65</v>
      </c>
      <c r="B77" s="136"/>
      <c r="C77" s="31">
        <f>SUM(C75:C76)</f>
        <v>54166000</v>
      </c>
      <c r="D77" s="31">
        <f>SUM(D75:D76)</f>
        <v>46531491</v>
      </c>
      <c r="E77" s="40">
        <f>SUM(E75:E76)</f>
        <v>46254816.990000002</v>
      </c>
    </row>
    <row r="78" spans="1:7" ht="18.75" customHeight="1" thickBot="1" x14ac:dyDescent="0.3">
      <c r="A78" s="81"/>
      <c r="B78" s="82"/>
      <c r="C78" s="83"/>
      <c r="D78" s="77"/>
      <c r="E78" s="77"/>
    </row>
    <row r="79" spans="1:7" ht="24" customHeight="1" thickBot="1" x14ac:dyDescent="0.3">
      <c r="A79" s="180" t="s">
        <v>60</v>
      </c>
      <c r="B79" s="181"/>
      <c r="C79" s="30">
        <f>SUM(C58+C66+C72+C77)</f>
        <v>163478445</v>
      </c>
      <c r="D79" s="126">
        <f>SUM(D58+D66+D72+D77)</f>
        <v>145325899.07999998</v>
      </c>
      <c r="E79" s="30">
        <f>SUM(E58+E66+E72+E77)</f>
        <v>138118014.48000002</v>
      </c>
      <c r="G79" s="54"/>
    </row>
    <row r="80" spans="1:7" ht="28.5" customHeight="1" thickBot="1" x14ac:dyDescent="0.3">
      <c r="A80" s="174" t="s">
        <v>31</v>
      </c>
      <c r="B80" s="175"/>
      <c r="C80" s="175"/>
      <c r="D80" s="175"/>
      <c r="E80" s="179"/>
      <c r="F80" s="122"/>
      <c r="G80" s="122"/>
    </row>
    <row r="81" spans="1:17" ht="28.5" customHeight="1" x14ac:dyDescent="0.25">
      <c r="A81" s="216" t="s">
        <v>86</v>
      </c>
      <c r="B81" s="217"/>
      <c r="C81" s="92">
        <v>200000000</v>
      </c>
      <c r="D81" s="92">
        <v>150000000</v>
      </c>
      <c r="E81" s="92">
        <v>146045070</v>
      </c>
    </row>
    <row r="82" spans="1:17" ht="34.5" customHeight="1" thickBot="1" x14ac:dyDescent="0.3">
      <c r="A82" s="216" t="s">
        <v>54</v>
      </c>
      <c r="B82" s="217"/>
      <c r="C82" s="93">
        <v>65000000</v>
      </c>
      <c r="D82" s="93">
        <v>66900000</v>
      </c>
      <c r="E82" s="93">
        <v>63304000</v>
      </c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</row>
    <row r="83" spans="1:17" s="71" customFormat="1" ht="33" customHeight="1" thickBot="1" x14ac:dyDescent="0.3">
      <c r="A83" s="180" t="s">
        <v>32</v>
      </c>
      <c r="B83" s="181"/>
      <c r="C83" s="29">
        <f>C81+C82</f>
        <v>265000000</v>
      </c>
      <c r="D83" s="30">
        <f>D81+D82</f>
        <v>216900000</v>
      </c>
      <c r="E83" s="72">
        <f>E81+E82</f>
        <v>209349070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33" customHeight="1" thickBot="1" x14ac:dyDescent="0.3">
      <c r="A84" s="174" t="s">
        <v>33</v>
      </c>
      <c r="B84" s="175"/>
      <c r="C84" s="95">
        <f>SUM(C79,C81,C82)</f>
        <v>428478445</v>
      </c>
      <c r="D84" s="95">
        <f t="shared" ref="D84:E84" si="0">SUM(D79,D81,D82)</f>
        <v>362225899.07999998</v>
      </c>
      <c r="E84" s="95">
        <f t="shared" si="0"/>
        <v>347467084.48000002</v>
      </c>
    </row>
    <row r="85" spans="1:17" ht="19.5" customHeight="1" thickBot="1" x14ac:dyDescent="0.3">
      <c r="A85" s="141"/>
      <c r="B85" s="142"/>
      <c r="C85" s="142"/>
      <c r="D85" s="142"/>
      <c r="E85" s="142"/>
    </row>
    <row r="86" spans="1:17" ht="20.25" customHeight="1" thickBot="1" x14ac:dyDescent="0.3">
      <c r="A86" s="176" t="s">
        <v>34</v>
      </c>
      <c r="B86" s="177"/>
      <c r="C86" s="177"/>
      <c r="D86" s="177"/>
      <c r="E86" s="178"/>
    </row>
    <row r="87" spans="1:17" ht="27" customHeight="1" thickBot="1" x14ac:dyDescent="0.3">
      <c r="A87" s="133" t="s">
        <v>35</v>
      </c>
      <c r="B87" s="140"/>
      <c r="C87" s="140"/>
      <c r="D87" s="140"/>
      <c r="E87" s="182"/>
    </row>
    <row r="88" spans="1:17" ht="50.25" customHeight="1" thickBot="1" x14ac:dyDescent="0.3">
      <c r="A88" s="32" t="s">
        <v>11</v>
      </c>
      <c r="B88" s="42" t="s">
        <v>63</v>
      </c>
      <c r="C88" s="55">
        <v>112000000</v>
      </c>
      <c r="D88" s="218">
        <v>112000000</v>
      </c>
      <c r="E88" s="55">
        <v>71760396</v>
      </c>
    </row>
    <row r="89" spans="1:17" ht="40.5" customHeight="1" thickBot="1" x14ac:dyDescent="0.3">
      <c r="A89" s="133" t="s">
        <v>45</v>
      </c>
      <c r="B89" s="140"/>
      <c r="C89" s="140"/>
      <c r="D89" s="160"/>
      <c r="E89" s="49"/>
    </row>
    <row r="90" spans="1:17" ht="39" customHeight="1" thickBot="1" x14ac:dyDescent="0.3">
      <c r="A90" s="43" t="s">
        <v>11</v>
      </c>
      <c r="B90" s="44" t="s">
        <v>46</v>
      </c>
      <c r="C90" s="53">
        <v>3000000</v>
      </c>
      <c r="D90" s="53">
        <v>3000000</v>
      </c>
      <c r="E90" s="124">
        <v>932648</v>
      </c>
      <c r="F90" s="123"/>
    </row>
    <row r="91" spans="1:17" ht="39" customHeight="1" thickBot="1" x14ac:dyDescent="0.3">
      <c r="A91" s="133" t="s">
        <v>89</v>
      </c>
      <c r="B91" s="140"/>
      <c r="C91" s="140"/>
      <c r="D91" s="160"/>
      <c r="E91" s="132"/>
      <c r="F91" s="123"/>
    </row>
    <row r="92" spans="1:17" ht="26.25" customHeight="1" thickBot="1" x14ac:dyDescent="0.3">
      <c r="A92" s="130" t="s">
        <v>87</v>
      </c>
      <c r="B92" s="131"/>
      <c r="C92" s="53"/>
      <c r="D92" s="219">
        <v>392024</v>
      </c>
      <c r="E92" s="124">
        <v>327329</v>
      </c>
      <c r="F92" s="123"/>
    </row>
    <row r="93" spans="1:17" ht="25.5" customHeight="1" thickBot="1" x14ac:dyDescent="0.3">
      <c r="A93" s="130" t="s">
        <v>79</v>
      </c>
      <c r="B93" s="131"/>
      <c r="C93" s="53"/>
      <c r="D93" s="219">
        <f>3150000+693840</f>
        <v>3843840</v>
      </c>
      <c r="E93" s="124">
        <v>960309.59</v>
      </c>
      <c r="F93" s="123"/>
    </row>
    <row r="94" spans="1:17" ht="23.25" customHeight="1" thickBot="1" x14ac:dyDescent="0.3">
      <c r="A94" s="130" t="s">
        <v>80</v>
      </c>
      <c r="B94" s="131"/>
      <c r="C94" s="53"/>
      <c r="D94" s="219">
        <v>3084285</v>
      </c>
      <c r="E94" s="124">
        <v>812734.16</v>
      </c>
      <c r="F94" s="123"/>
    </row>
    <row r="95" spans="1:17" ht="23.25" customHeight="1" thickBot="1" x14ac:dyDescent="0.3">
      <c r="A95" s="130" t="s">
        <v>81</v>
      </c>
      <c r="B95" s="131"/>
      <c r="C95" s="53"/>
      <c r="D95" s="219">
        <v>14313950.48</v>
      </c>
      <c r="E95" s="124">
        <v>10940552.9</v>
      </c>
      <c r="F95" s="123"/>
    </row>
    <row r="96" spans="1:17" ht="21" customHeight="1" thickBot="1" x14ac:dyDescent="0.3">
      <c r="A96" s="130" t="s">
        <v>82</v>
      </c>
      <c r="B96" s="131"/>
      <c r="C96" s="53"/>
      <c r="D96" s="219">
        <f>16897992.74+1389927.07</f>
        <v>18287919.809999999</v>
      </c>
      <c r="E96" s="124">
        <f>273440.01+10844718.79</f>
        <v>11118158.799999999</v>
      </c>
      <c r="F96" s="123"/>
    </row>
    <row r="97" spans="1:6" ht="18.75" customHeight="1" thickBot="1" x14ac:dyDescent="0.3">
      <c r="A97" s="130" t="s">
        <v>83</v>
      </c>
      <c r="B97" s="131"/>
      <c r="C97" s="53"/>
      <c r="D97" s="219">
        <f>14203394.41+5613599.45</f>
        <v>19816993.859999999</v>
      </c>
      <c r="E97" s="124">
        <f>8905432.54+1711862.22</f>
        <v>10617294.76</v>
      </c>
      <c r="F97" s="123"/>
    </row>
    <row r="98" spans="1:6" ht="24.75" customHeight="1" thickBot="1" x14ac:dyDescent="0.3">
      <c r="A98" s="130" t="s">
        <v>84</v>
      </c>
      <c r="B98" s="131"/>
      <c r="C98" s="53"/>
      <c r="D98" s="219">
        <f>16548421.32+12435937.29</f>
        <v>28984358.609999999</v>
      </c>
      <c r="E98" s="124">
        <f>5015438.21+7801977.23</f>
        <v>12817415.440000001</v>
      </c>
      <c r="F98" s="123"/>
    </row>
    <row r="99" spans="1:6" ht="32.25" customHeight="1" thickBot="1" x14ac:dyDescent="0.3">
      <c r="A99" s="143" t="s">
        <v>88</v>
      </c>
      <c r="B99" s="144"/>
      <c r="C99" s="22">
        <f>SUM(C88,C90)</f>
        <v>115000000</v>
      </c>
      <c r="D99" s="23">
        <f>SUM(D88,D90,D92,D93,D94,D95,D96,D97,D98)</f>
        <v>203723371.75999999</v>
      </c>
      <c r="E99" s="23">
        <f>SUM(E88,E90,E92,E93,E94,E95,E96,E97,E98)</f>
        <v>120286838.65000001</v>
      </c>
    </row>
    <row r="100" spans="1:6" ht="18.75" thickBot="1" x14ac:dyDescent="0.3">
      <c r="A100" s="138" t="s">
        <v>36</v>
      </c>
      <c r="B100" s="139"/>
      <c r="C100" s="96">
        <f>SUM(C50,C79,C99)</f>
        <v>614382399.62</v>
      </c>
      <c r="D100" s="96">
        <f>SUM(D50,D79,D99)</f>
        <v>683764724.83999991</v>
      </c>
      <c r="E100" s="96">
        <f>SUM(E50,E79,E99)</f>
        <v>571643249.63</v>
      </c>
    </row>
    <row r="101" spans="1:6" ht="23.25" customHeight="1" x14ac:dyDescent="0.25"/>
    <row r="102" spans="1:6" ht="22.5" customHeight="1" x14ac:dyDescent="0.25"/>
    <row r="103" spans="1:6" ht="37.5" customHeight="1" x14ac:dyDescent="0.25"/>
    <row r="104" spans="1:6" ht="24.75" customHeight="1" x14ac:dyDescent="0.25">
      <c r="A104" s="3"/>
    </row>
  </sheetData>
  <customSheetViews>
    <customSheetView guid="{C21E0D89-88D5-458A-B7A6-AC8A7AC6C283}" scale="110" showPageBreaks="1" view="pageBreakPreview">
      <pane ySplit="2" topLeftCell="A129" activePane="bottomLeft" state="frozen"/>
      <selection pane="bottomLeft" activeCell="A134" sqref="A134:B134"/>
      <rowBreaks count="1" manualBreakCount="1">
        <brk id="144" max="5" man="1"/>
      </rowBreaks>
      <pageMargins left="0.7" right="0.7" top="0.75" bottom="0.75" header="0.3" footer="0.3"/>
      <pageSetup paperSize="9" scale="69" orientation="portrait" r:id="rId1"/>
    </customSheetView>
    <customSheetView guid="{11C81548-AE0E-40BD-8AFA-A71C802EFC5C}" scale="110" showPageBreaks="1" view="pageBreakPreview">
      <pane ySplit="2" topLeftCell="A99" activePane="bottomLeft" state="frozen"/>
      <selection pane="bottomLeft" activeCell="F77" sqref="F77"/>
      <rowBreaks count="1" manualBreakCount="1">
        <brk id="139" max="5" man="1"/>
      </rowBreaks>
      <pageMargins left="0.7" right="0.7" top="0.75" bottom="0.75" header="0.3" footer="0.3"/>
      <pageSetup paperSize="9" scale="69" orientation="portrait" r:id="rId2"/>
    </customSheetView>
    <customSheetView guid="{D30ED1E9-0231-4233-9A4D-DC246B730CA3}" scale="110" showPageBreaks="1" view="pageBreakPreview">
      <pane ySplit="2" topLeftCell="A42" activePane="bottomLeft" state="frozen"/>
      <selection pane="bottomLeft" activeCell="F51" sqref="F51"/>
      <rowBreaks count="1" manualBreakCount="1">
        <brk id="139" max="5" man="1"/>
      </rowBreaks>
      <pageMargins left="0.7" right="0.7" top="0.75" bottom="0.75" header="0.3" footer="0.3"/>
      <pageSetup paperSize="9" scale="69" orientation="portrait" r:id="rId3"/>
    </customSheetView>
    <customSheetView guid="{BEB9115C-3521-4C1C-8DE7-E17110799634}" scale="110" showPageBreaks="1" view="pageBreakPreview">
      <pane ySplit="2" topLeftCell="A3" activePane="bottomLeft" state="frozen"/>
      <selection pane="bottomLeft" activeCell="C117" sqref="C117:E117"/>
      <rowBreaks count="1" manualBreakCount="1">
        <brk id="139" max="5" man="1"/>
      </rowBreaks>
      <pageMargins left="0.7" right="0.7" top="0.75" bottom="0.75" header="0.3" footer="0.3"/>
      <pageSetup paperSize="9" scale="69" orientation="portrait" r:id="rId4"/>
    </customSheetView>
    <customSheetView guid="{B35EEA37-7B35-49E2-831C-F0FF770BA2B8}" scale="110" showPageBreaks="1" view="pageBreakPreview">
      <pane ySplit="2" topLeftCell="A129" activePane="bottomLeft" state="frozen"/>
      <selection pane="bottomLeft" activeCell="A134" sqref="A134:B134"/>
      <rowBreaks count="1" manualBreakCount="1">
        <brk id="144" max="5" man="1"/>
      </rowBreaks>
      <pageMargins left="0.7" right="0.7" top="0.75" bottom="0.75" header="0.3" footer="0.3"/>
      <pageSetup paperSize="9" scale="69" orientation="portrait" r:id="rId5"/>
    </customSheetView>
  </customSheetViews>
  <mergeCells count="56">
    <mergeCell ref="A91:D91"/>
    <mergeCell ref="A22:B22"/>
    <mergeCell ref="A77:B77"/>
    <mergeCell ref="B44:E44"/>
    <mergeCell ref="A1:D1"/>
    <mergeCell ref="A7:B7"/>
    <mergeCell ref="A9:B9"/>
    <mergeCell ref="A5:B5"/>
    <mergeCell ref="A3:E3"/>
    <mergeCell ref="A11:B11"/>
    <mergeCell ref="A13:B13"/>
    <mergeCell ref="A27:E27"/>
    <mergeCell ref="A15:B15"/>
    <mergeCell ref="A26:E26"/>
    <mergeCell ref="A16:B16"/>
    <mergeCell ref="A25:B25"/>
    <mergeCell ref="A23:E23"/>
    <mergeCell ref="A20:B20"/>
    <mergeCell ref="A89:D89"/>
    <mergeCell ref="A81:B81"/>
    <mergeCell ref="A84:B84"/>
    <mergeCell ref="A86:E86"/>
    <mergeCell ref="A80:E80"/>
    <mergeCell ref="A83:B83"/>
    <mergeCell ref="A82:B82"/>
    <mergeCell ref="A76:B76"/>
    <mergeCell ref="A28:E28"/>
    <mergeCell ref="D73:E73"/>
    <mergeCell ref="A58:B58"/>
    <mergeCell ref="A87:E87"/>
    <mergeCell ref="A79:B79"/>
    <mergeCell ref="A33:B33"/>
    <mergeCell ref="A75:B75"/>
    <mergeCell ref="A37:B37"/>
    <mergeCell ref="A38:E38"/>
    <mergeCell ref="A39:D39"/>
    <mergeCell ref="A34:E34"/>
    <mergeCell ref="A59:E59"/>
    <mergeCell ref="A43:B43"/>
    <mergeCell ref="A51:E51"/>
    <mergeCell ref="A50:B50"/>
    <mergeCell ref="A45:B45"/>
    <mergeCell ref="A18:B18"/>
    <mergeCell ref="A74:E74"/>
    <mergeCell ref="A100:B100"/>
    <mergeCell ref="A35:D35"/>
    <mergeCell ref="A85:E85"/>
    <mergeCell ref="A99:B99"/>
    <mergeCell ref="A52:E52"/>
    <mergeCell ref="A49:E49"/>
    <mergeCell ref="A60:E60"/>
    <mergeCell ref="A68:E68"/>
    <mergeCell ref="A66:B66"/>
    <mergeCell ref="A67:E67"/>
    <mergeCell ref="A72:B72"/>
    <mergeCell ref="A53:E53"/>
  </mergeCells>
  <phoneticPr fontId="0" type="noConversion"/>
  <pageMargins left="0.25" right="0.25" top="0.75" bottom="0.75" header="0.3" footer="0.3"/>
  <pageSetup paperSize="9" scale="89" fitToHeight="0" orientation="portrait" r:id="rId6"/>
  <rowBreaks count="3" manualBreakCount="3">
    <brk id="31" max="4" man="1"/>
    <brk id="51" max="4" man="1"/>
    <brk id="7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Příloha Plán 2020, 2021-2022</vt:lpstr>
      <vt:lpstr>'Příloha Plán 2020, 2021-2022'!Názvy_tisku</vt:lpstr>
      <vt:lpstr>'Příloha Plán 2020, 2021-2022'!Oblast_tisku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Messias</dc:creator>
  <cp:lastModifiedBy>Hana POLÍVKOVÁ</cp:lastModifiedBy>
  <cp:lastPrinted>2023-06-02T11:59:45Z</cp:lastPrinted>
  <dcterms:created xsi:type="dcterms:W3CDTF">2016-04-18T22:40:34Z</dcterms:created>
  <dcterms:modified xsi:type="dcterms:W3CDTF">2023-06-05T06:42:37Z</dcterms:modified>
</cp:coreProperties>
</file>