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Vlada\Informace ZRS\Informace o ZRS 2021\Kolegium\"/>
    </mc:Choice>
  </mc:AlternateContent>
  <bookViews>
    <workbookView xWindow="-120" yWindow="-120" windowWidth="19320" windowHeight="15390" firstSheet="1" activeTab="3"/>
  </bookViews>
  <sheets>
    <sheet name="Příloha Plán 2017,2018-2019" sheetId="2" r:id="rId1"/>
    <sheet name="Příloha Plán 2019" sheetId="3" r:id="rId2"/>
    <sheet name="Příloha Plán 2020, 2021-2022" sheetId="1" r:id="rId3"/>
    <sheet name="Příloha Plán 2021, 2022-2023" sheetId="4" r:id="rId4"/>
  </sheets>
  <definedNames>
    <definedName name="_xlnm.Print_Titles" localSheetId="2">'Příloha Plán 2020, 2021-2022'!$1:$2</definedName>
    <definedName name="_xlnm.Print_Titles" localSheetId="3">'Příloha Plán 2021, 2022-2023'!$1:$2</definedName>
    <definedName name="_xlnm.Print_Area" localSheetId="0">'Příloha Plán 2017,2018-2019'!$A$1:$E$212</definedName>
    <definedName name="_xlnm.Print_Area" localSheetId="1">'Příloha Plán 2019'!$A$1:$E$213</definedName>
    <definedName name="_xlnm.Print_Area" localSheetId="2">'Příloha Plán 2020, 2021-2022'!$A$1:$E$99</definedName>
    <definedName name="_xlnm.Print_Area" localSheetId="3">'Příloha Plán 2021, 2022-2023'!$A$1:$E$100</definedName>
  </definedNames>
  <calcPr calcId="162913"/>
  <customWorkbookViews>
    <customWorkbookView name="Štěpánka LITECKÁ – osobní zobrazení" guid="{B35EEA37-7B35-49E2-831C-F0FF770BA2B8}" mergeInterval="0" personalView="1" maximized="1" windowWidth="1276" windowHeight="799" activeSheetId="1"/>
    <customWorkbookView name="Daniel Litecký - vlastní zobrazení" guid="{BEB9115C-3521-4C1C-8DE7-E17110799634}" mergeInterval="0" personalView="1" maximized="1" xWindow="1" yWindow="1" windowWidth="1596" windowHeight="670" activeSheetId="1"/>
    <customWorkbookView name="user – osobní zobrazení" guid="{D30ED1E9-0231-4233-9A4D-DC246B730CA3}" mergeInterval="0" personalView="1" maximized="1" windowWidth="1362" windowHeight="542" activeSheetId="1"/>
    <customWorkbookView name="Hynek Ciboch – osobní zobrazení" guid="{11C81548-AE0E-40BD-8AFA-A71C802EFC5C}" mergeInterval="0" personalView="1" xWindow="57" yWindow="46" windowWidth="976" windowHeight="777" activeSheetId="1"/>
    <customWorkbookView name="Stanislava Bajzíková – osobní zobrazení" guid="{C21E0D89-88D5-458A-B7A6-AC8A7AC6C283}" mergeInterval="0" personalView="1" maximized="1" windowWidth="1276" windowHeight="75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48" i="4" l="1"/>
  <c r="E16" i="4"/>
  <c r="D16" i="4"/>
  <c r="C16" i="4"/>
  <c r="C23" i="4"/>
  <c r="C26" i="4" s="1"/>
  <c r="D23" i="4"/>
  <c r="E23" i="4"/>
  <c r="C35" i="4"/>
  <c r="D35" i="4"/>
  <c r="E35" i="4"/>
  <c r="C39" i="4"/>
  <c r="D39" i="4"/>
  <c r="E39" i="4"/>
  <c r="C45" i="4"/>
  <c r="D45" i="4"/>
  <c r="E45" i="4"/>
  <c r="C61" i="4"/>
  <c r="D61" i="4"/>
  <c r="E61" i="4"/>
  <c r="C69" i="4"/>
  <c r="D69" i="4"/>
  <c r="E69" i="4"/>
  <c r="C75" i="4"/>
  <c r="D75" i="4"/>
  <c r="E75" i="4"/>
  <c r="C80" i="4"/>
  <c r="D80" i="4"/>
  <c r="E80" i="4"/>
  <c r="C88" i="4"/>
  <c r="D88" i="4"/>
  <c r="E88" i="4"/>
  <c r="C96" i="4"/>
  <c r="D96" i="4"/>
  <c r="E96" i="4"/>
  <c r="D213" i="3"/>
  <c r="D205" i="3"/>
  <c r="D188" i="3"/>
  <c r="D192" i="3" s="1"/>
  <c r="D180" i="3"/>
  <c r="D159" i="3"/>
  <c r="D162" i="3" s="1"/>
  <c r="D170" i="3" s="1"/>
  <c r="D151" i="3"/>
  <c r="D142" i="3"/>
  <c r="D133" i="3"/>
  <c r="D122" i="3"/>
  <c r="D123" i="3" s="1"/>
  <c r="D127" i="3" s="1"/>
  <c r="D134" i="3" s="1"/>
  <c r="D143" i="3" s="1"/>
  <c r="D114" i="3"/>
  <c r="C95" i="3"/>
  <c r="E94" i="3"/>
  <c r="E95" i="3" s="1"/>
  <c r="D94" i="3"/>
  <c r="D93" i="3"/>
  <c r="D92" i="3"/>
  <c r="E89" i="3"/>
  <c r="C89" i="3"/>
  <c r="D88" i="3"/>
  <c r="D89" i="3" s="1"/>
  <c r="D87" i="3"/>
  <c r="F86" i="3"/>
  <c r="F85" i="3"/>
  <c r="F84" i="3"/>
  <c r="F83" i="3"/>
  <c r="F82" i="3"/>
  <c r="F81" i="3"/>
  <c r="F80" i="3"/>
  <c r="F79" i="3"/>
  <c r="F78" i="3"/>
  <c r="F77" i="3"/>
  <c r="F76" i="3"/>
  <c r="E75" i="3"/>
  <c r="C75" i="3"/>
  <c r="C97" i="3" s="1"/>
  <c r="F74" i="3"/>
  <c r="D73" i="3"/>
  <c r="F73" i="3" s="1"/>
  <c r="D72" i="3"/>
  <c r="F72" i="3" s="1"/>
  <c r="D71" i="3"/>
  <c r="F71" i="3" s="1"/>
  <c r="D70" i="3"/>
  <c r="F70" i="3" s="1"/>
  <c r="D69" i="3"/>
  <c r="E62" i="3"/>
  <c r="D62" i="3"/>
  <c r="E59" i="3"/>
  <c r="D59" i="3"/>
  <c r="E56" i="3"/>
  <c r="D56" i="3"/>
  <c r="E53" i="3"/>
  <c r="E63" i="3" s="1"/>
  <c r="C53" i="3"/>
  <c r="D52" i="3"/>
  <c r="F52" i="3" s="1"/>
  <c r="F51" i="3"/>
  <c r="F50" i="3"/>
  <c r="F49" i="3"/>
  <c r="E47" i="3"/>
  <c r="D47" i="3"/>
  <c r="C47" i="3"/>
  <c r="F46" i="3"/>
  <c r="F45" i="3"/>
  <c r="F44" i="3"/>
  <c r="D44" i="3"/>
  <c r="C44" i="3"/>
  <c r="F43" i="3"/>
  <c r="F42" i="3"/>
  <c r="E41" i="3"/>
  <c r="D41" i="3"/>
  <c r="C41" i="3"/>
  <c r="F40" i="3"/>
  <c r="F39" i="3"/>
  <c r="F38" i="3"/>
  <c r="F37" i="3"/>
  <c r="F36" i="3"/>
  <c r="E34" i="3"/>
  <c r="D34" i="3"/>
  <c r="C34" i="3"/>
  <c r="F33" i="3"/>
  <c r="F32" i="3"/>
  <c r="F31" i="3"/>
  <c r="E30" i="3"/>
  <c r="D30" i="3"/>
  <c r="C30" i="3"/>
  <c r="F30" i="3" s="1"/>
  <c r="F29" i="3"/>
  <c r="F28" i="3"/>
  <c r="E26" i="3"/>
  <c r="D26" i="3"/>
  <c r="C26" i="3"/>
  <c r="E21" i="3"/>
  <c r="D21" i="3"/>
  <c r="C21" i="3"/>
  <c r="E15" i="3"/>
  <c r="D15" i="3"/>
  <c r="C15" i="3"/>
  <c r="E10" i="3"/>
  <c r="D10" i="3"/>
  <c r="D35" i="3" s="1"/>
  <c r="C10" i="3"/>
  <c r="D212" i="2"/>
  <c r="D204" i="2"/>
  <c r="D187" i="2"/>
  <c r="D179" i="2"/>
  <c r="D158" i="2"/>
  <c r="D161" i="2" s="1"/>
  <c r="D169" i="2" s="1"/>
  <c r="D150" i="2"/>
  <c r="D141" i="2"/>
  <c r="D132" i="2"/>
  <c r="D121" i="2"/>
  <c r="D113" i="2"/>
  <c r="D95" i="2"/>
  <c r="C95" i="2"/>
  <c r="E94" i="2"/>
  <c r="E95" i="2" s="1"/>
  <c r="D93" i="2"/>
  <c r="E89" i="2"/>
  <c r="D89" i="2"/>
  <c r="C89" i="2"/>
  <c r="E75" i="2"/>
  <c r="D75" i="2"/>
  <c r="C75" i="2"/>
  <c r="E63" i="2"/>
  <c r="D63" i="2"/>
  <c r="C63" i="2"/>
  <c r="E50" i="2"/>
  <c r="D50" i="2"/>
  <c r="C50" i="2"/>
  <c r="D47" i="2"/>
  <c r="C47" i="2"/>
  <c r="E44" i="2"/>
  <c r="D44" i="2"/>
  <c r="C44" i="2"/>
  <c r="E42" i="2"/>
  <c r="E40" i="2"/>
  <c r="D40" i="2"/>
  <c r="C40" i="2"/>
  <c r="C51" i="2" s="1"/>
  <c r="E34" i="2"/>
  <c r="D34" i="2"/>
  <c r="C34" i="2"/>
  <c r="D30" i="2"/>
  <c r="C30" i="2"/>
  <c r="E28" i="2"/>
  <c r="E30" i="2" s="1"/>
  <c r="E26" i="2"/>
  <c r="D26" i="2"/>
  <c r="C26" i="2"/>
  <c r="E21" i="2"/>
  <c r="D21" i="2"/>
  <c r="C21" i="2"/>
  <c r="E15" i="2"/>
  <c r="D15" i="2"/>
  <c r="C15" i="2"/>
  <c r="E10" i="2"/>
  <c r="D10" i="2"/>
  <c r="C10" i="2"/>
  <c r="D47" i="4" l="1"/>
  <c r="D35" i="2"/>
  <c r="D48" i="3"/>
  <c r="F53" i="3"/>
  <c r="D95" i="3"/>
  <c r="E97" i="2"/>
  <c r="C48" i="3"/>
  <c r="E48" i="3"/>
  <c r="E65" i="3" s="1"/>
  <c r="E103" i="3" s="1"/>
  <c r="D53" i="3"/>
  <c r="D63" i="3" s="1"/>
  <c r="E97" i="3"/>
  <c r="E47" i="4"/>
  <c r="C97" i="2"/>
  <c r="E35" i="2"/>
  <c r="E35" i="3"/>
  <c r="D51" i="2"/>
  <c r="D97" i="2"/>
  <c r="D75" i="3"/>
  <c r="D97" i="3" s="1"/>
  <c r="C35" i="2"/>
  <c r="E51" i="2"/>
  <c r="D122" i="2"/>
  <c r="D126" i="2" s="1"/>
  <c r="D133" i="2" s="1"/>
  <c r="D142" i="2" s="1"/>
  <c r="D191" i="2"/>
  <c r="C35" i="3"/>
  <c r="F34" i="3"/>
  <c r="E84" i="4"/>
  <c r="E89" i="4" s="1"/>
  <c r="D84" i="4"/>
  <c r="C47" i="4"/>
  <c r="C52" i="4" s="1"/>
  <c r="C53" i="4" s="1"/>
  <c r="D89" i="4"/>
  <c r="C84" i="4"/>
  <c r="C89" i="4" s="1"/>
  <c r="D26" i="4"/>
  <c r="F48" i="3"/>
  <c r="D65" i="3"/>
  <c r="F47" i="3"/>
  <c r="C63" i="3"/>
  <c r="F41" i="3"/>
  <c r="D65" i="2"/>
  <c r="D102" i="2" s="1"/>
  <c r="C65" i="2"/>
  <c r="C102" i="2" s="1"/>
  <c r="E65" i="2"/>
  <c r="E102" i="2" s="1"/>
  <c r="E100" i="2" s="1"/>
  <c r="D52" i="4" l="1"/>
  <c r="D53" i="4" s="1"/>
  <c r="E52" i="4"/>
  <c r="E53" i="4" s="1"/>
  <c r="C65" i="3"/>
  <c r="C103" i="3" s="1"/>
  <c r="F75" i="3"/>
  <c r="C99" i="4"/>
  <c r="D103" i="3"/>
  <c r="D99" i="4" l="1"/>
  <c r="E99" i="4"/>
  <c r="E81" i="1"/>
  <c r="D81" i="1"/>
  <c r="C81" i="1"/>
  <c r="E87" i="1" l="1"/>
  <c r="D87" i="1"/>
  <c r="C87" i="1"/>
  <c r="E60" i="1" l="1"/>
  <c r="C60" i="1"/>
  <c r="D60" i="1"/>
  <c r="C69" i="1" l="1"/>
  <c r="D69" i="1"/>
  <c r="E69" i="1"/>
  <c r="E38" i="1" l="1"/>
  <c r="C38" i="1"/>
  <c r="D38" i="1"/>
  <c r="E23" i="1" l="1"/>
  <c r="D23" i="1"/>
  <c r="C23" i="1"/>
  <c r="D44" i="1" l="1"/>
  <c r="D76" i="1" l="1"/>
  <c r="C34" i="1"/>
  <c r="C44" i="1"/>
  <c r="E34" i="1"/>
  <c r="E44" i="1"/>
  <c r="D34" i="1"/>
  <c r="E76" i="1"/>
  <c r="C76" i="1"/>
  <c r="C95" i="1"/>
  <c r="E95" i="1"/>
  <c r="D95" i="1"/>
  <c r="C83" i="1" l="1"/>
  <c r="C88" i="1" s="1"/>
  <c r="E83" i="1"/>
  <c r="E88" i="1" s="1"/>
  <c r="D83" i="1"/>
  <c r="D88" i="1" s="1"/>
  <c r="C46" i="1"/>
  <c r="E16" i="1"/>
  <c r="E26" i="1" s="1"/>
  <c r="D16" i="1"/>
  <c r="D26" i="1" s="1"/>
  <c r="C16" i="1"/>
  <c r="C26" i="1" s="1"/>
  <c r="C51" i="1" l="1"/>
  <c r="D46" i="1"/>
  <c r="D51" i="1" s="1"/>
  <c r="D98" i="1" l="1"/>
  <c r="C98" i="1"/>
  <c r="E46" i="1"/>
  <c r="E51" i="1" s="1"/>
  <c r="E98" i="1" l="1"/>
</calcChain>
</file>

<file path=xl/sharedStrings.xml><?xml version="1.0" encoding="utf-8"?>
<sst xmlns="http://schemas.openxmlformats.org/spreadsheetml/2006/main" count="563" uniqueCount="209">
  <si>
    <t>Region / země</t>
  </si>
  <si>
    <t>CELKEM Bosna a Hercegovina</t>
  </si>
  <si>
    <t>CELKEM Etiopie</t>
  </si>
  <si>
    <t>CELKEM Moldavsko</t>
  </si>
  <si>
    <t>CELKEM Gruzie</t>
  </si>
  <si>
    <t>CELKEM Kambodža</t>
  </si>
  <si>
    <t>CELKEM Zambie</t>
  </si>
  <si>
    <t>Dotační programy pro NNO, kraje a vysoké školy</t>
  </si>
  <si>
    <t>ČR</t>
  </si>
  <si>
    <t>Prioritní země</t>
  </si>
  <si>
    <t>Podpora rozvojových aktivit krajů a obcí v prioritních zemích ZRS ČR</t>
  </si>
  <si>
    <t>Rozvojové země</t>
  </si>
  <si>
    <t xml:space="preserve">Podpora trojstranných projektů českých subjektů                             </t>
  </si>
  <si>
    <t>CELKEM dotační programy v gesci ČRA</t>
  </si>
  <si>
    <t>Administrativní náklady</t>
  </si>
  <si>
    <t>Ostatní provozní výdaje na chod ČRA</t>
  </si>
  <si>
    <t>ČR a rozvojové země</t>
  </si>
  <si>
    <t>Další činnosti spojené s řízením, monitoringem, kontrolou a prezentací ZRS -ČRA</t>
  </si>
  <si>
    <t>CELKEM administrativní náklady ČRA</t>
  </si>
  <si>
    <t xml:space="preserve">Rozvojové aktivity v gesci MZV </t>
  </si>
  <si>
    <t xml:space="preserve">Malé lokální rozvojové projekty realizované při ZÚ </t>
  </si>
  <si>
    <t xml:space="preserve">Rozvojové aktivity ve spolupráci s institucemi státní správy </t>
  </si>
  <si>
    <t>Transformační ekonomická a finanční spolupráce (ve spolupráci s MF)</t>
  </si>
  <si>
    <t>Projekty Aid for Trade (ve spolupráci s MPO)</t>
  </si>
  <si>
    <t>Projekty v oblasti bezpečnosti (ve spolupráci s MV)</t>
  </si>
  <si>
    <t>Celkem rozvojové aktivity ve spolupráci s institucemi státní správy</t>
  </si>
  <si>
    <t>Rozvojové projekty ve spolupráci s mezinárodními organizacemi</t>
  </si>
  <si>
    <t>Projekty realizované ve spolupráci s UNDP</t>
  </si>
  <si>
    <t>Zapojování českých dobrovolníků do programů UNV</t>
  </si>
  <si>
    <t>Vysílání českých rozvojových expertů do mezinárodních organizací</t>
  </si>
  <si>
    <t xml:space="preserve">Celkem rozvojové projekty ve spolupráci s mezinárodními organizacemi </t>
  </si>
  <si>
    <t>Místní síly (koordinátoři ZRS) při ZÚ</t>
  </si>
  <si>
    <t>Další aktivity v gesci MZV</t>
  </si>
  <si>
    <t xml:space="preserve">Humanitární pomoc </t>
  </si>
  <si>
    <t>CELKEM další aktivity v gesci MZV</t>
  </si>
  <si>
    <t>CELKEM rozvojové aktivity, koordinace a další aktivity v gesci MZV</t>
  </si>
  <si>
    <t xml:space="preserve">Programy realizované v gesci jiných resortů </t>
  </si>
  <si>
    <t xml:space="preserve">Ministerstvo školství, mládeže a tělovýchovy </t>
  </si>
  <si>
    <t>CELKEM ZRS ČR</t>
  </si>
  <si>
    <t>CELKEM  PRIORITNÍ  ZEMĚ  ZRS ČR</t>
  </si>
  <si>
    <t>PRIORITNÍ  ZEMĚ  ZRS ČR (dle UV č. 631/2016)</t>
  </si>
  <si>
    <t>CELKEM  TÉMATA  ROZVOJOVÉ  SPOLUPÁCE  V GESCI  ČRA</t>
  </si>
  <si>
    <t>CELKEM  PROSTŘEDKY NA  DALŠÍ  ROZVOJOVÉ AKTIVITY ČRA</t>
  </si>
  <si>
    <t>Program B2B v ZRS (projekty rozvojově - ekonomického partnerství,  podpora účasti českých subjektů v evropských finančních rozvojových nástrojích a EDF a příprava studií proveditelnosti)</t>
  </si>
  <si>
    <t xml:space="preserve">Tematické priority / Programy ZRS ČR </t>
  </si>
  <si>
    <t xml:space="preserve">Volné nealokované prostředky </t>
  </si>
  <si>
    <t>Rozvojové země a ČR</t>
  </si>
  <si>
    <t>Afghánistán (Specifické země)</t>
  </si>
  <si>
    <t xml:space="preserve">Ministerstvo zdravotnictví </t>
  </si>
  <si>
    <t>Zdravotní služby pro vládní stipendisty</t>
  </si>
  <si>
    <t>Celkem programy v gesci jiných resortů (MŠMT a MZd)</t>
  </si>
  <si>
    <t>Posilování kapacit platforem nestátních subjektů pro rozvojovou spolupráci (včetně posilování kapacit a partnerství NNO)</t>
  </si>
  <si>
    <r>
      <t xml:space="preserve">Vysílání českých učitelů do rozvojových zemí                                </t>
    </r>
    <r>
      <rPr>
        <sz val="10"/>
        <rFont val="Georgia"/>
        <family val="1"/>
        <charset val="238"/>
      </rPr>
      <t xml:space="preserve">  </t>
    </r>
  </si>
  <si>
    <t>TÉMATA  ROZVOJOVÉ  SPOLUPRÁCE (ČRA)</t>
  </si>
  <si>
    <t>DALŠÍ ROZVOJOVÉ AKTIVITY V GESCI ČRA</t>
  </si>
  <si>
    <t>Globální rozvojové vzdělávání a osvěta veřejnosti</t>
  </si>
  <si>
    <t>Program Záruka zahraniční rozvojové spolupráce ČMZRB</t>
  </si>
  <si>
    <t>Ukrajina</t>
  </si>
  <si>
    <t xml:space="preserve">Rozvojové aktivity v gesci ČRA - obnova a podpora demokratické transformace Ukrajiny </t>
  </si>
  <si>
    <t>Globální rozvojové vzdělávání (ve spolupráci s MŠMT)</t>
  </si>
  <si>
    <t>Transformační spolupráce (včetně 10 mil. na obnovu a podporu demokratické transformace Ukrajiny)</t>
  </si>
  <si>
    <t xml:space="preserve">CELKEM  podpora zapojení soukr. sektoru do ZRS  </t>
  </si>
  <si>
    <t xml:space="preserve">Podpora zapojení soukromého sektoru do ZRS </t>
  </si>
  <si>
    <t>SPECIFICKÉ ZEMĚ ZRS</t>
  </si>
  <si>
    <t>CELKEM  SPECIFICKÉ ZEMĚ ZRS ČR</t>
  </si>
  <si>
    <t>Rozvojové aktivity MZV a koordinace ZRS ČR</t>
  </si>
  <si>
    <t>CELKEM rozvojové aktivity v gesci MZV a koordinace ZRS ČR</t>
  </si>
  <si>
    <t>Celkem rozvojové aktivity MZV a  koordinace ZRS ČR</t>
  </si>
  <si>
    <t xml:space="preserve">Projekty ve spolupráci s mezinárodními organizacemi </t>
  </si>
  <si>
    <t>CELKEM prostředky v gesci ČRA (prioritní země a další rozvojové aktivity)</t>
  </si>
  <si>
    <t xml:space="preserve">Činnosti spojené s řízením, monitoringem, kontrolou a prezentací ZRS </t>
  </si>
  <si>
    <t>Technická expertní spolupráce  (vysílání expertů+ spolupráce s dalšími rezorty)</t>
  </si>
  <si>
    <t>Program vládních rozvojových stipendií - zahraniční studenti přijatí ke studiu na VVŠ v ČR včetně související agendy</t>
  </si>
  <si>
    <t>Podpora afghánských rozvojových programů</t>
  </si>
  <si>
    <t xml:space="preserve">Rozpočtová podpora - Na základě Usnesení vlády č. 514 z 8. 6. 2016 o poskytnutí peněžního daru na podporu afghánských rozvojových programů a na fungování Afghánských národních bezpečnostních sil v letech 2018 - 2020                                                                                                                  
   </t>
  </si>
  <si>
    <t>Nové nástroje v gesci MZV</t>
  </si>
  <si>
    <t>Celkem nové nástroje v gesci MZV</t>
  </si>
  <si>
    <t>Výdaje za platy, ostatní platby za provedenou práci a pojistné ČRA  (bez 2 120 998 Kč na tuto položku z prostředků EK)</t>
  </si>
  <si>
    <r>
      <t>CELKEM  PROSTŘEDKY Z EK</t>
    </r>
    <r>
      <rPr>
        <sz val="10"/>
        <rFont val="Georgia"/>
        <family val="1"/>
        <charset val="238"/>
      </rPr>
      <t xml:space="preserve"> (na rozvojové aktivity v prioritních zemích včetně částky 2 120 999 Kč na platy)</t>
    </r>
  </si>
  <si>
    <t>Nové nástroje, vázané peněžní dary, spolupráce s donory</t>
  </si>
  <si>
    <r>
      <t xml:space="preserve">Příloha č. 1- Celkový přehled čerpání prostředků na zahraniční rozvojovou  spolupráci v roce 2020 dle UV 586/2019                                     </t>
    </r>
    <r>
      <rPr>
        <b/>
        <sz val="12"/>
        <color indexed="8"/>
        <rFont val="Georgia"/>
        <family val="1"/>
        <charset val="238"/>
      </rPr>
      <t xml:space="preserve">           </t>
    </r>
  </si>
  <si>
    <t>Rozpočet upravený včetně RO a NNV
(v Kč)</t>
  </si>
  <si>
    <t>Skutečné čerpání finančních prostředků 2020
(v Kč)</t>
  </si>
  <si>
    <r>
      <t xml:space="preserve">Objem finančních prostředků </t>
    </r>
    <r>
      <rPr>
        <b/>
        <sz val="8"/>
        <rFont val="Georgia"/>
        <family val="1"/>
        <charset val="238"/>
      </rPr>
      <t>2020 (v Kč)</t>
    </r>
  </si>
  <si>
    <t>Rozpočtová opatření na MZV</t>
  </si>
  <si>
    <t>Zapojené NNV</t>
  </si>
  <si>
    <t>Přijaté prostředky z EU</t>
  </si>
  <si>
    <r>
      <t xml:space="preserve">                                          Příloha č. 1 - Celkový přehled čerpání prostředků na realizaci ZRS ČR dle UV č. 468/2017</t>
    </r>
    <r>
      <rPr>
        <b/>
        <sz val="10"/>
        <rFont val="Arial"/>
        <family val="2"/>
        <charset val="238"/>
      </rPr>
      <t xml:space="preserve">                </t>
    </r>
    <r>
      <rPr>
        <b/>
        <sz val="10"/>
        <color indexed="8"/>
        <rFont val="Arial"/>
        <family val="2"/>
      </rPr>
      <t xml:space="preserve">                               </t>
    </r>
  </si>
  <si>
    <t>Tematické priority ZRS ČR</t>
  </si>
  <si>
    <r>
      <t xml:space="preserve">Objem finančních prostředků </t>
    </r>
    <r>
      <rPr>
        <b/>
        <sz val="9"/>
        <rFont val="Arial"/>
        <family val="2"/>
      </rPr>
      <t xml:space="preserve">2018                  </t>
    </r>
    <r>
      <rPr>
        <sz val="8"/>
        <rFont val="Arial"/>
        <family val="2"/>
      </rPr>
      <t>(v tis. Kč)</t>
    </r>
  </si>
  <si>
    <t>Rozpočet po korekci státního rozpočtu a RO na další aktivity ČRA*</t>
  </si>
  <si>
    <r>
      <t xml:space="preserve">Skutečné čerpání finančních prostředků </t>
    </r>
    <r>
      <rPr>
        <b/>
        <sz val="8"/>
        <rFont val="Arial"/>
        <family val="2"/>
        <charset val="238"/>
      </rPr>
      <t xml:space="preserve">2018 </t>
    </r>
    <r>
      <rPr>
        <sz val="8"/>
        <rFont val="Arial"/>
        <family val="2"/>
        <charset val="238"/>
      </rPr>
      <t>(v tis. Kč)</t>
    </r>
  </si>
  <si>
    <t>Témata rozvojové spolupráce v gesci ČRA</t>
  </si>
  <si>
    <t>PRIORITNÍ ZEMĚ ZRS ČR</t>
  </si>
  <si>
    <t>Bosna a Hercegovina</t>
  </si>
  <si>
    <t>Udržitelné nakládání s přírodními zdroji</t>
  </si>
  <si>
    <t xml:space="preserve">  </t>
  </si>
  <si>
    <t>Řádná (demokratická) správa věcí veřejných</t>
  </si>
  <si>
    <t>Ekonomický růst</t>
  </si>
  <si>
    <t>Zemědělství a rozvoj venkova</t>
  </si>
  <si>
    <t>Etiopie</t>
  </si>
  <si>
    <t>Inkluzivní sociální rozvoj</t>
  </si>
  <si>
    <t xml:space="preserve"> </t>
  </si>
  <si>
    <t>Moldavsko</t>
  </si>
  <si>
    <t xml:space="preserve">Moldavsko </t>
  </si>
  <si>
    <t>Gruzie</t>
  </si>
  <si>
    <t>Kambodža</t>
  </si>
  <si>
    <t>Zambie</t>
  </si>
  <si>
    <t>CELKEM prioritní země ZRS ČR</t>
  </si>
  <si>
    <t>ZEMĚ S UKONČOVANOU SPOLUPRACÍ A SPECIFICKÉ ZEMĚ</t>
  </si>
  <si>
    <t>Mongolsko</t>
  </si>
  <si>
    <t>CELKEM Mongolsko</t>
  </si>
  <si>
    <t>Kosovo</t>
  </si>
  <si>
    <t>CELKEM Kosovo</t>
  </si>
  <si>
    <t>Palestina</t>
  </si>
  <si>
    <t>CELKEM Palestina</t>
  </si>
  <si>
    <t>Srbsko</t>
  </si>
  <si>
    <t>CELKEM Srbsko</t>
  </si>
  <si>
    <t>CELKEM země s ukončovanou spoluprací a specifické země</t>
  </si>
  <si>
    <t>DODATEČNÉ ROZVOJOVÉ AKTIVITY V GESCI ČRA</t>
  </si>
  <si>
    <t>mimořádná pomoc dle UV č. 401/2017</t>
  </si>
  <si>
    <t>CELKEM Ukrajina</t>
  </si>
  <si>
    <t>Sýrie</t>
  </si>
  <si>
    <t>mimořádná pomoc dle UV č. 588/2016</t>
  </si>
  <si>
    <t>CELKEM Sýrie</t>
  </si>
  <si>
    <t>Ostatní</t>
  </si>
  <si>
    <t>Podpora nigerijských studentů medicíny</t>
  </si>
  <si>
    <t>CELKEM Dodatečné rozvojové aktivity v gesci ČRA</t>
  </si>
  <si>
    <t>CELKEM Témata rozvojové spolupráce v gesci ČRA</t>
  </si>
  <si>
    <t>DALŠÍ PROGRAMY A AKTIVITY V GESCI ČRA</t>
  </si>
  <si>
    <t>Podpora rozvojových aktivit krajů a obcí v prioritních zemích ZRS</t>
  </si>
  <si>
    <t>Globální rozvojové vzdělávání</t>
  </si>
  <si>
    <t>Vysílání českých učitelů do rozvojových zemí</t>
  </si>
  <si>
    <t>Podpora trojstranných projektů českých subjektů</t>
  </si>
  <si>
    <t>Osvěta veřejnosti a komunikace výsledků ZRS</t>
  </si>
  <si>
    <t>CELKEM Dotační programy pro NNO, kraje a vysoké školy</t>
  </si>
  <si>
    <t>Podpora zapojení soukromého sektoru do ZRS a vysílání expertů</t>
  </si>
  <si>
    <t>Podpora účasti českých subjektů v evropských finančních rozvojových nástrojích a EDF a příprava studií proveditelnosti</t>
  </si>
  <si>
    <t>Projekty rozvojově - ekonomického partnerství (B2B v ZRS)</t>
  </si>
  <si>
    <t xml:space="preserve">Vysílání expertů do rozvojových zemí </t>
  </si>
  <si>
    <t>CELKEM Podpora zapojení soukromého sektoru do ZRS  a vysílání expertů</t>
  </si>
  <si>
    <t>ADMINISTRATIVNÍ NÁKLADY</t>
  </si>
  <si>
    <t>Výdaje za platy, ostatní platby za provedenou práci a pojistné ČRA</t>
  </si>
  <si>
    <t>CELKEM Administrativní náklady ČRA</t>
  </si>
  <si>
    <t>CELKEM Prostředky na programy a aktivity v gesci ČRA</t>
  </si>
  <si>
    <t xml:space="preserve">Celkem rozpočtová opatření </t>
  </si>
  <si>
    <t>Celkem prostředky v gesci ČRA bez RO</t>
  </si>
  <si>
    <t xml:space="preserve">CELKEM Prostředky v gesci ČRA </t>
  </si>
  <si>
    <t xml:space="preserve">Rozvojové aktivity MZV </t>
  </si>
  <si>
    <t>Celkem rozvojové aktivity MZV</t>
  </si>
  <si>
    <r>
      <t xml:space="preserve">Rozvojové aktivity ve spolupráci s institucemi státní správy </t>
    </r>
    <r>
      <rPr>
        <b/>
        <i/>
        <sz val="8"/>
        <color indexed="8"/>
        <rFont val="Arial"/>
        <family val="2"/>
        <charset val="238"/>
      </rPr>
      <t>(podrobněji k jednotlivým projektům viz příloha č. 3)</t>
    </r>
  </si>
  <si>
    <r>
      <t xml:space="preserve">Celkem aktivity ve spolupráci s institucemi státní správy </t>
    </r>
    <r>
      <rPr>
        <b/>
        <i/>
        <sz val="8"/>
        <color indexed="8"/>
        <rFont val="Arial"/>
        <family val="2"/>
        <charset val="238"/>
      </rPr>
      <t>(RO)</t>
    </r>
  </si>
  <si>
    <t>Celkem rozvojové projekty ve spolupráci s mezinárodními organizacemi dle UV 468/2017</t>
  </si>
  <si>
    <t>CELKEM rozvojové aktivity v gesci MZV</t>
  </si>
  <si>
    <t>CELKEM rozvojové aktivity v gesci MZV po RO a NNV</t>
  </si>
  <si>
    <r>
      <t xml:space="preserve">Koordinace ZRS ČR v gesci MZV </t>
    </r>
    <r>
      <rPr>
        <b/>
        <i/>
        <sz val="8"/>
        <color indexed="8"/>
        <rFont val="Arial"/>
        <family val="2"/>
        <charset val="238"/>
      </rPr>
      <t>(kromě administrativních nákladů ČRA)</t>
    </r>
  </si>
  <si>
    <t xml:space="preserve">CELKEM koordinace ZRS ČR </t>
  </si>
  <si>
    <t>CELKEM rozvojové aktivity a koordinace v gesci MZV po RO a NNV</t>
  </si>
  <si>
    <t>Humanitární pomoc dle UV 468/2017</t>
  </si>
  <si>
    <t>Humanitární pomoc po zohlednění NNV</t>
  </si>
  <si>
    <t>Transformační spolupráce dle UV 468/2017</t>
  </si>
  <si>
    <t>Transformační spolupráce po zohlednění navýšení (UV 401/2017)</t>
  </si>
  <si>
    <t>CELKEM další aktivity v gesci MZV dle UV 468/2017 včetně NNV</t>
  </si>
  <si>
    <t>CELKEM rozvojové aktivity, koordinace a další aktivity v gesci MZV po zohlednění RO a NNV</t>
  </si>
  <si>
    <t>CELKEM Ministerstvo školství, mládeže a tělovýchovy (Program vládních stipendií)</t>
  </si>
  <si>
    <t>Ministerstvo zdravotnictví</t>
  </si>
  <si>
    <t xml:space="preserve">CELKEM programy realizované v gesci jiných resortů </t>
  </si>
  <si>
    <t>SHRNUTÍ</t>
  </si>
  <si>
    <t>Prostředky vyčleněné do kapitol jednotlivých resortů</t>
  </si>
  <si>
    <t>Ministerstvo zahraničních věcí (MZV včetně ČRA)</t>
  </si>
  <si>
    <t>Zahraniční rozvojová spolupráce celkem  (MZV včetně ČRA)</t>
  </si>
  <si>
    <t>Ministerstvo zahraničních věcí (MZV) - celkem (včetně ČRA)</t>
  </si>
  <si>
    <t>Ministerstvo školství, mládeže a tělovýchovy</t>
  </si>
  <si>
    <t>Zahraniční studenti přijatí ke studiu na VVŠ v ČR včetně související agendy</t>
  </si>
  <si>
    <t>SHRNUTÍ - TERITORIÁLNÍ A SEKTOROVÁ STRUKTURA ZRS</t>
  </si>
  <si>
    <r>
      <t xml:space="preserve">Teritoriální struktura ZRS </t>
    </r>
    <r>
      <rPr>
        <sz val="9"/>
        <rFont val="Arial"/>
        <family val="2"/>
        <charset val="238"/>
      </rPr>
      <t>(pouze témata rozvojové spolupráce)</t>
    </r>
  </si>
  <si>
    <t>Programové země</t>
  </si>
  <si>
    <t>CELKEM programové země</t>
  </si>
  <si>
    <t>Projektové a ostatní země</t>
  </si>
  <si>
    <t>CELKEM projektové a ostatní země</t>
  </si>
  <si>
    <t>Volné prostředky na témata dle nové Koncepce ZRS od r. 2018</t>
  </si>
  <si>
    <t>CELKEM rozvojové země</t>
  </si>
  <si>
    <r>
      <t xml:space="preserve">Sektorová struktura ZRS </t>
    </r>
    <r>
      <rPr>
        <sz val="9"/>
        <rFont val="Arial"/>
        <family val="2"/>
        <charset val="238"/>
      </rPr>
      <t>(pouze témata rozvojové spolupráce)</t>
    </r>
  </si>
  <si>
    <t>CELKEM sektory rozvojové spolupráce</t>
  </si>
  <si>
    <t>Tématická struktura ZRS</t>
  </si>
  <si>
    <t>CELKEM tématické priority rozvojové spolupráce</t>
  </si>
  <si>
    <r>
      <t xml:space="preserve">                                          Příloha č. 1 - Celkový přehled čerpání prostředků na realizaci ZRS ČR dle UV č. 435/2018</t>
    </r>
    <r>
      <rPr>
        <b/>
        <sz val="10"/>
        <rFont val="Arial"/>
        <family val="2"/>
        <charset val="238"/>
      </rPr>
      <t xml:space="preserve">             </t>
    </r>
    <r>
      <rPr>
        <b/>
        <sz val="10"/>
        <color indexed="8"/>
        <rFont val="Arial"/>
        <family val="2"/>
      </rPr>
      <t xml:space="preserve">                               </t>
    </r>
  </si>
  <si>
    <r>
      <t xml:space="preserve">Objem finančních prostředků </t>
    </r>
    <r>
      <rPr>
        <b/>
        <sz val="9"/>
        <rFont val="Arial"/>
        <family val="2"/>
      </rPr>
      <t xml:space="preserve">2019  dle ÚV           </t>
    </r>
    <r>
      <rPr>
        <sz val="8"/>
        <rFont val="Arial"/>
        <family val="2"/>
      </rPr>
      <t>(v tis. Kč)</t>
    </r>
  </si>
  <si>
    <r>
      <t xml:space="preserve">Skutečné čerpání finančních prostředků </t>
    </r>
    <r>
      <rPr>
        <b/>
        <sz val="8"/>
        <rFont val="Arial"/>
        <family val="2"/>
        <charset val="238"/>
      </rPr>
      <t xml:space="preserve">2019 </t>
    </r>
    <r>
      <rPr>
        <sz val="8"/>
        <rFont val="Arial"/>
        <family val="2"/>
        <charset val="238"/>
      </rPr>
      <t>(v tis. Kč)</t>
    </r>
  </si>
  <si>
    <t>Irák</t>
  </si>
  <si>
    <t>Program B2B (Irák)</t>
  </si>
  <si>
    <t>CELKEM Irák</t>
  </si>
  <si>
    <t>Program B2B (Sýrie)</t>
  </si>
  <si>
    <t>;</t>
  </si>
  <si>
    <t xml:space="preserve">Rozpočtová opatření (převodem na MZV za účelem realizace projektů ZRS) </t>
  </si>
  <si>
    <t>Zapojení nároků z nespotřebovaných výdajů</t>
  </si>
  <si>
    <t>Vysílání expertů</t>
  </si>
  <si>
    <t>Technická expertní spolupráce  (vysílání expertů+ spolupráce s dalšími rezorty), ostatní</t>
  </si>
  <si>
    <t xml:space="preserve">Rozpočtová podpora na rozvojové a bezpečnostní programy                                                                                                          
   </t>
  </si>
  <si>
    <t>Výdaje za platy, ostatní platby za provedenou práci a pojistné ČRA  (bez  objemu financí z prostředků EK)</t>
  </si>
  <si>
    <r>
      <t>CELKEM  PROSTŘEDKY Z EK</t>
    </r>
    <r>
      <rPr>
        <sz val="10"/>
        <rFont val="Georgia"/>
        <family val="1"/>
        <charset val="238"/>
      </rPr>
      <t xml:space="preserve"> (na rozvojové aktivity v prioritních zemích včetně částky na platy)</t>
    </r>
  </si>
  <si>
    <t>Skutečné čerpání finančních prostředků 2021
(v Kč)</t>
  </si>
  <si>
    <r>
      <t xml:space="preserve">Objem finančních prostředků </t>
    </r>
    <r>
      <rPr>
        <b/>
        <sz val="8"/>
        <rFont val="Georgia"/>
        <family val="1"/>
        <charset val="238"/>
      </rPr>
      <t>2021 (v Kč)</t>
    </r>
  </si>
  <si>
    <r>
      <t xml:space="preserve">Příloha č. 1- Celkový přehled čerpání prostředků na zahraniční rozvojovou  spolupráci v roce 2021 dle UV 618/2020                                     </t>
    </r>
    <r>
      <rPr>
        <b/>
        <sz val="12"/>
        <color indexed="8"/>
        <rFont val="Georgia"/>
        <family val="1"/>
        <charset val="238"/>
      </rPr>
      <t xml:space="preserve">           </t>
    </r>
  </si>
  <si>
    <t xml:space="preserve">CELKEM prostředky v gesci ČRA ze státního rozpočtu, z EK a jiných zdrojů  </t>
  </si>
  <si>
    <t>Rozpočtová opatření z ČRA</t>
  </si>
  <si>
    <t>Rozpočtová opatření na jiné resorty (MPO, MSp, MŠMT, MV)</t>
  </si>
  <si>
    <t>Projekty ve spolupráci s mezinárodními organizacemi (OECD/DAC, SPTF, UNDP, UNICEF) + peněžní dary z prostředků ČRA</t>
  </si>
  <si>
    <t>Program vysílání expertů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</si>
</sst>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č_-;\-* #,##0.00\ _K_č_-;_-* &quot;-&quot;??\ _K_č_-;_-@_-"/>
    <numFmt numFmtId="165" formatCode="#,###,"/>
    <numFmt numFmtId="166" formatCode="###,"/>
    <numFmt numFmtId="167" formatCode="_-* #,##0_-;\-* #,##0_-;_-* &quot;-&quot;??_-;_-@_-"/>
  </numFmts>
  <fonts count="77" x14ac:knownFonts="1">
    <font>
      <sz val="11"/>
      <color theme="1"/>
      <name val="Calibri"/>
      <family val="2"/>
      <charset val="238"/>
      <scheme val="minor"/>
    </font>
    <font>
      <b/>
      <sz val="14"/>
      <name val="Georgia"/>
      <family val="1"/>
      <charset val="238"/>
    </font>
    <font>
      <sz val="11"/>
      <name val="Georgia"/>
      <family val="1"/>
      <charset val="238"/>
    </font>
    <font>
      <sz val="8"/>
      <name val="Georgia"/>
      <family val="1"/>
      <charset val="238"/>
    </font>
    <font>
      <b/>
      <sz val="12"/>
      <name val="Georgia"/>
      <family val="1"/>
      <charset val="238"/>
    </font>
    <font>
      <b/>
      <sz val="9"/>
      <name val="Georgia"/>
      <family val="1"/>
      <charset val="238"/>
    </font>
    <font>
      <b/>
      <sz val="12"/>
      <color indexed="12"/>
      <name val="Georgia"/>
      <family val="1"/>
      <charset val="238"/>
    </font>
    <font>
      <b/>
      <sz val="8"/>
      <name val="Georgia"/>
      <family val="1"/>
      <charset val="238"/>
    </font>
    <font>
      <b/>
      <sz val="11"/>
      <name val="Georgia"/>
      <family val="1"/>
      <charset val="238"/>
    </font>
    <font>
      <b/>
      <sz val="9"/>
      <color indexed="8"/>
      <name val="Georgia"/>
      <family val="1"/>
      <charset val="238"/>
    </font>
    <font>
      <sz val="10"/>
      <name val="Georgia"/>
      <family val="1"/>
      <charset val="238"/>
    </font>
    <font>
      <sz val="11"/>
      <color indexed="8"/>
      <name val="Georgia"/>
      <family val="1"/>
      <charset val="238"/>
    </font>
    <font>
      <b/>
      <sz val="12"/>
      <color indexed="10"/>
      <name val="Georgia"/>
      <family val="1"/>
      <charset val="238"/>
    </font>
    <font>
      <sz val="12"/>
      <color indexed="10"/>
      <name val="Georgia"/>
      <family val="1"/>
      <charset val="238"/>
    </font>
    <font>
      <b/>
      <sz val="14"/>
      <color indexed="10"/>
      <name val="Georgia"/>
      <family val="1"/>
      <charset val="238"/>
    </font>
    <font>
      <sz val="8"/>
      <color indexed="8"/>
      <name val="Georgia"/>
      <family val="1"/>
      <charset val="238"/>
    </font>
    <font>
      <b/>
      <sz val="12"/>
      <color indexed="8"/>
      <name val="Georgia"/>
      <family val="1"/>
      <charset val="238"/>
    </font>
    <font>
      <b/>
      <sz val="14"/>
      <color indexed="8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0"/>
      <color indexed="8"/>
      <name val="Georgia"/>
      <family val="1"/>
      <charset val="238"/>
    </font>
    <font>
      <b/>
      <sz val="10"/>
      <name val="Georgia"/>
      <family val="1"/>
      <charset val="238"/>
    </font>
    <font>
      <sz val="10"/>
      <color indexed="8"/>
      <name val="Georgia"/>
      <family val="1"/>
      <charset val="238"/>
    </font>
    <font>
      <sz val="10"/>
      <color indexed="44"/>
      <name val="Arial Narrow"/>
      <family val="2"/>
      <charset val="238"/>
    </font>
    <font>
      <sz val="14"/>
      <color indexed="10"/>
      <name val="Georgia"/>
      <family val="1"/>
      <charset val="238"/>
    </font>
    <font>
      <sz val="8"/>
      <color rgb="FFFF0000"/>
      <name val="Georgia"/>
      <family val="1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Georgia"/>
      <family val="1"/>
      <charset val="238"/>
    </font>
    <font>
      <b/>
      <sz val="8"/>
      <color indexed="8"/>
      <name val="Georgia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</font>
    <font>
      <b/>
      <sz val="9"/>
      <color theme="1"/>
      <name val="Arial CE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10"/>
      <name val="Arial"/>
      <family val="2"/>
    </font>
    <font>
      <sz val="8"/>
      <color indexed="8"/>
      <name val="Arial CE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Calibri"/>
      <family val="2"/>
      <charset val="238"/>
    </font>
    <font>
      <b/>
      <sz val="9"/>
      <color indexed="10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12"/>
      <name val="Arial CE"/>
      <charset val="238"/>
    </font>
    <font>
      <sz val="11"/>
      <color indexed="55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name val="Georgia"/>
      <family val="1"/>
      <charset val="238"/>
    </font>
    <font>
      <b/>
      <i/>
      <sz val="12"/>
      <name val="Georgia"/>
      <family val="1"/>
      <charset val="238"/>
    </font>
    <font>
      <b/>
      <i/>
      <sz val="11"/>
      <name val="Georgia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gray125">
        <fgColor indexed="22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</cellStyleXfs>
  <cellXfs count="633">
    <xf numFmtId="0" fontId="0" fillId="0" borderId="0" xfId="0"/>
    <xf numFmtId="0" fontId="0" fillId="0" borderId="0" xfId="0" applyBorder="1" applyAlignment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20" fillId="0" borderId="16" xfId="0" applyNumberFormat="1" applyFont="1" applyFill="1" applyBorder="1" applyAlignment="1">
      <alignment horizontal="right" vertical="center" wrapText="1"/>
    </xf>
    <xf numFmtId="3" fontId="20" fillId="4" borderId="16" xfId="0" applyNumberFormat="1" applyFont="1" applyFill="1" applyBorder="1" applyAlignment="1">
      <alignment horizontal="right" vertical="center" wrapText="1"/>
    </xf>
    <xf numFmtId="3" fontId="20" fillId="4" borderId="18" xfId="0" applyNumberFormat="1" applyFont="1" applyFill="1" applyBorder="1" applyAlignment="1">
      <alignment horizontal="right" vertical="center" wrapText="1"/>
    </xf>
    <xf numFmtId="3" fontId="20" fillId="4" borderId="17" xfId="0" applyNumberFormat="1" applyFont="1" applyFill="1" applyBorder="1" applyAlignment="1">
      <alignment horizontal="right" vertical="center" wrapText="1"/>
    </xf>
    <xf numFmtId="0" fontId="22" fillId="4" borderId="3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3" fontId="20" fillId="4" borderId="19" xfId="0" applyNumberFormat="1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left" vertical="center" wrapText="1"/>
    </xf>
    <xf numFmtId="3" fontId="20" fillId="4" borderId="21" xfId="0" applyNumberFormat="1" applyFont="1" applyFill="1" applyBorder="1" applyAlignment="1">
      <alignment horizontal="right" vertical="center" wrapText="1"/>
    </xf>
    <xf numFmtId="3" fontId="20" fillId="6" borderId="20" xfId="0" applyNumberFormat="1" applyFont="1" applyFill="1" applyBorder="1" applyAlignment="1">
      <alignment horizontal="right" vertical="center" wrapText="1"/>
    </xf>
    <xf numFmtId="3" fontId="20" fillId="6" borderId="16" xfId="0" applyNumberFormat="1" applyFont="1" applyFill="1" applyBorder="1" applyAlignment="1">
      <alignment horizontal="right" vertical="center" wrapText="1"/>
    </xf>
    <xf numFmtId="3" fontId="19" fillId="6" borderId="16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top" wrapText="1"/>
    </xf>
    <xf numFmtId="3" fontId="19" fillId="6" borderId="17" xfId="0" applyNumberFormat="1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left" vertical="center" wrapText="1"/>
    </xf>
    <xf numFmtId="3" fontId="19" fillId="0" borderId="7" xfId="0" applyNumberFormat="1" applyFont="1" applyFill="1" applyBorder="1" applyAlignment="1">
      <alignment horizontal="righ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/>
    </xf>
    <xf numFmtId="3" fontId="20" fillId="0" borderId="3" xfId="0" applyNumberFormat="1" applyFont="1" applyBorder="1" applyAlignment="1">
      <alignment horizontal="right" vertical="center"/>
    </xf>
    <xf numFmtId="3" fontId="20" fillId="4" borderId="3" xfId="0" applyNumberFormat="1" applyFont="1" applyFill="1" applyBorder="1" applyAlignment="1">
      <alignment horizontal="right" vertical="center" wrapText="1"/>
    </xf>
    <xf numFmtId="3" fontId="20" fillId="4" borderId="4" xfId="0" applyNumberFormat="1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3" fontId="10" fillId="0" borderId="19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3" fontId="10" fillId="8" borderId="13" xfId="0" applyNumberFormat="1" applyFont="1" applyFill="1" applyBorder="1" applyAlignment="1">
      <alignment horizontal="right" vertical="center" wrapText="1"/>
    </xf>
    <xf numFmtId="3" fontId="19" fillId="8" borderId="9" xfId="0" applyNumberFormat="1" applyFont="1" applyFill="1" applyBorder="1" applyAlignment="1">
      <alignment horizontal="right" vertical="center" wrapText="1"/>
    </xf>
    <xf numFmtId="3" fontId="5" fillId="4" borderId="2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10" fillId="8" borderId="20" xfId="0" applyNumberFormat="1" applyFont="1" applyFill="1" applyBorder="1" applyAlignment="1">
      <alignment horizontal="right" vertical="center" wrapText="1"/>
    </xf>
    <xf numFmtId="3" fontId="10" fillId="8" borderId="19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/>
    <xf numFmtId="0" fontId="10" fillId="4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4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3" fontId="9" fillId="3" borderId="14" xfId="0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0" fillId="0" borderId="14" xfId="0" applyBorder="1"/>
    <xf numFmtId="0" fontId="0" fillId="2" borderId="0" xfId="0" applyFill="1" applyBorder="1"/>
    <xf numFmtId="0" fontId="10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left" vertical="center" wrapText="1"/>
    </xf>
    <xf numFmtId="3" fontId="20" fillId="0" borderId="16" xfId="0" applyNumberFormat="1" applyFont="1" applyBorder="1" applyAlignment="1">
      <alignment horizontal="right" vertical="center"/>
    </xf>
    <xf numFmtId="3" fontId="3" fillId="8" borderId="24" xfId="0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3" fontId="20" fillId="6" borderId="17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vertical="center"/>
    </xf>
    <xf numFmtId="3" fontId="3" fillId="8" borderId="13" xfId="0" applyNumberFormat="1" applyFont="1" applyFill="1" applyBorder="1" applyAlignment="1">
      <alignment horizontal="left" vertical="center" wrapText="1"/>
    </xf>
    <xf numFmtId="3" fontId="5" fillId="0" borderId="3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0" fillId="10" borderId="0" xfId="0" applyFill="1" applyBorder="1"/>
    <xf numFmtId="0" fontId="3" fillId="8" borderId="6" xfId="0" applyFont="1" applyFill="1" applyBorder="1" applyAlignment="1">
      <alignment horizontal="center" vertical="center" wrapText="1"/>
    </xf>
    <xf numFmtId="3" fontId="20" fillId="8" borderId="16" xfId="0" applyNumberFormat="1" applyFont="1" applyFill="1" applyBorder="1" applyAlignment="1">
      <alignment horizontal="right" vertical="center"/>
    </xf>
    <xf numFmtId="0" fontId="21" fillId="8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left" vertical="center" wrapText="1"/>
    </xf>
    <xf numFmtId="3" fontId="10" fillId="8" borderId="11" xfId="0" applyNumberFormat="1" applyFont="1" applyFill="1" applyBorder="1" applyAlignment="1">
      <alignment horizontal="right" vertical="center" wrapText="1"/>
    </xf>
    <xf numFmtId="3" fontId="10" fillId="8" borderId="32" xfId="0" applyNumberFormat="1" applyFont="1" applyFill="1" applyBorder="1" applyAlignment="1">
      <alignment horizontal="right" vertical="center" wrapText="1"/>
    </xf>
    <xf numFmtId="3" fontId="10" fillId="8" borderId="15" xfId="0" applyNumberFormat="1" applyFont="1" applyFill="1" applyBorder="1" applyAlignment="1">
      <alignment horizontal="right" vertical="center" wrapText="1"/>
    </xf>
    <xf numFmtId="3" fontId="10" fillId="8" borderId="33" xfId="0" applyNumberFormat="1" applyFont="1" applyFill="1" applyBorder="1" applyAlignment="1">
      <alignment horizontal="right" vertical="center" wrapText="1"/>
    </xf>
    <xf numFmtId="3" fontId="20" fillId="8" borderId="35" xfId="0" applyNumberFormat="1" applyFont="1" applyFill="1" applyBorder="1" applyAlignment="1">
      <alignment horizontal="right" vertical="center"/>
    </xf>
    <xf numFmtId="0" fontId="20" fillId="8" borderId="5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/>
    </xf>
    <xf numFmtId="3" fontId="20" fillId="8" borderId="22" xfId="0" applyNumberFormat="1" applyFont="1" applyFill="1" applyBorder="1" applyAlignment="1">
      <alignment horizontal="right" vertical="center"/>
    </xf>
    <xf numFmtId="3" fontId="20" fillId="4" borderId="12" xfId="0" applyNumberFormat="1" applyFont="1" applyFill="1" applyBorder="1" applyAlignment="1">
      <alignment horizontal="right" vertical="center" wrapText="1"/>
    </xf>
    <xf numFmtId="3" fontId="10" fillId="8" borderId="9" xfId="0" applyNumberFormat="1" applyFont="1" applyFill="1" applyBorder="1" applyAlignment="1">
      <alignment horizontal="right" vertical="center"/>
    </xf>
    <xf numFmtId="3" fontId="10" fillId="8" borderId="9" xfId="0" applyNumberFormat="1" applyFont="1" applyFill="1" applyBorder="1" applyAlignment="1">
      <alignment vertical="center"/>
    </xf>
    <xf numFmtId="3" fontId="10" fillId="8" borderId="9" xfId="0" applyNumberFormat="1" applyFont="1" applyFill="1" applyBorder="1" applyAlignment="1">
      <alignment vertical="center" wrapText="1"/>
    </xf>
    <xf numFmtId="3" fontId="10" fillId="8" borderId="11" xfId="0" applyNumberFormat="1" applyFont="1" applyFill="1" applyBorder="1" applyAlignment="1">
      <alignment vertical="center"/>
    </xf>
    <xf numFmtId="3" fontId="10" fillId="8" borderId="7" xfId="0" applyNumberFormat="1" applyFont="1" applyFill="1" applyBorder="1" applyAlignment="1">
      <alignment horizontal="right" vertical="center" wrapText="1"/>
    </xf>
    <xf numFmtId="3" fontId="26" fillId="9" borderId="3" xfId="0" applyNumberFormat="1" applyFont="1" applyFill="1" applyBorder="1" applyAlignment="1">
      <alignment horizontal="right" vertical="center" wrapText="1"/>
    </xf>
    <xf numFmtId="3" fontId="26" fillId="4" borderId="12" xfId="0" applyNumberFormat="1" applyFont="1" applyFill="1" applyBorder="1" applyAlignment="1">
      <alignment horizontal="right" vertical="center" wrapText="1"/>
    </xf>
    <xf numFmtId="3" fontId="10" fillId="8" borderId="9" xfId="0" applyNumberFormat="1" applyFont="1" applyFill="1" applyBorder="1" applyAlignment="1">
      <alignment horizontal="right" vertical="center" wrapText="1"/>
    </xf>
    <xf numFmtId="3" fontId="10" fillId="8" borderId="9" xfId="0" applyNumberFormat="1" applyFont="1" applyFill="1" applyBorder="1"/>
    <xf numFmtId="3" fontId="10" fillId="8" borderId="11" xfId="0" applyNumberFormat="1" applyFont="1" applyFill="1" applyBorder="1"/>
    <xf numFmtId="3" fontId="21" fillId="0" borderId="7" xfId="0" applyNumberFormat="1" applyFont="1" applyFill="1" applyBorder="1" applyAlignment="1">
      <alignment horizontal="right" vertical="center" wrapText="1"/>
    </xf>
    <xf numFmtId="3" fontId="21" fillId="8" borderId="9" xfId="0" applyNumberFormat="1" applyFont="1" applyFill="1" applyBorder="1" applyAlignment="1">
      <alignment horizontal="right"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11" xfId="0" applyNumberFormat="1" applyFont="1" applyFill="1" applyBorder="1" applyAlignment="1">
      <alignment horizontal="right" vertical="center" wrapText="1"/>
    </xf>
    <xf numFmtId="3" fontId="10" fillId="0" borderId="32" xfId="0" applyNumberFormat="1" applyFont="1" applyFill="1" applyBorder="1" applyAlignment="1">
      <alignment horizontal="right" vertical="center" wrapText="1"/>
    </xf>
    <xf numFmtId="3" fontId="10" fillId="0" borderId="9" xfId="0" applyNumberFormat="1" applyFont="1" applyFill="1" applyBorder="1" applyAlignment="1">
      <alignment horizontal="right" vertical="center" wrapText="1"/>
    </xf>
    <xf numFmtId="3" fontId="20" fillId="0" borderId="35" xfId="0" applyNumberFormat="1" applyFont="1" applyFill="1" applyBorder="1" applyAlignment="1">
      <alignment horizontal="right" vertical="center" wrapText="1"/>
    </xf>
    <xf numFmtId="3" fontId="18" fillId="6" borderId="13" xfId="0" applyNumberFormat="1" applyFont="1" applyFill="1" applyBorder="1" applyAlignment="1">
      <alignment horizontal="right" vertical="center" wrapText="1"/>
    </xf>
    <xf numFmtId="3" fontId="20" fillId="5" borderId="12" xfId="0" applyNumberFormat="1" applyFont="1" applyFill="1" applyBorder="1" applyAlignment="1">
      <alignment horizontal="right" vertical="center" wrapText="1"/>
    </xf>
    <xf numFmtId="0" fontId="27" fillId="7" borderId="2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49" fontId="27" fillId="7" borderId="17" xfId="0" applyNumberFormat="1" applyFont="1" applyFill="1" applyBorder="1" applyAlignment="1">
      <alignment horizontal="center" vertical="center" wrapText="1"/>
    </xf>
    <xf numFmtId="0" fontId="28" fillId="0" borderId="0" xfId="0" applyFont="1" applyBorder="1"/>
    <xf numFmtId="0" fontId="3" fillId="0" borderId="37" xfId="0" applyFont="1" applyFill="1" applyBorder="1" applyAlignment="1">
      <alignment vertical="center" shrinkToFit="1"/>
    </xf>
    <xf numFmtId="0" fontId="3" fillId="0" borderId="38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41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3" fontId="9" fillId="3" borderId="14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32" fillId="11" borderId="42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9" fillId="0" borderId="3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40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1" fillId="0" borderId="43" xfId="0" applyFont="1" applyBorder="1" applyAlignment="1">
      <alignment horizontal="left" vertical="center"/>
    </xf>
    <xf numFmtId="0" fontId="41" fillId="0" borderId="4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2" fillId="0" borderId="14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3" fontId="34" fillId="0" borderId="8" xfId="0" applyNumberFormat="1" applyFont="1" applyBorder="1" applyAlignment="1">
      <alignment horizontal="left"/>
    </xf>
    <xf numFmtId="3" fontId="34" fillId="0" borderId="9" xfId="0" applyNumberFormat="1" applyFont="1" applyBorder="1" applyAlignment="1">
      <alignment horizontal="left"/>
    </xf>
    <xf numFmtId="165" fontId="34" fillId="0" borderId="9" xfId="0" applyNumberFormat="1" applyFont="1" applyBorder="1" applyAlignment="1">
      <alignment horizontal="right"/>
    </xf>
    <xf numFmtId="165" fontId="34" fillId="0" borderId="39" xfId="0" applyNumberFormat="1" applyFont="1" applyBorder="1" applyAlignment="1">
      <alignment horizontal="right"/>
    </xf>
    <xf numFmtId="165" fontId="33" fillId="12" borderId="15" xfId="0" applyNumberFormat="1" applyFont="1" applyFill="1" applyBorder="1" applyAlignment="1">
      <alignment horizontal="right" vertical="center" wrapText="1"/>
    </xf>
    <xf numFmtId="165" fontId="33" fillId="12" borderId="33" xfId="0" applyNumberFormat="1" applyFont="1" applyFill="1" applyBorder="1" applyAlignment="1">
      <alignment horizontal="right" vertical="center" wrapText="1"/>
    </xf>
    <xf numFmtId="166" fontId="34" fillId="0" borderId="9" xfId="0" applyNumberFormat="1" applyFont="1" applyBorder="1" applyAlignment="1">
      <alignment horizontal="right"/>
    </xf>
    <xf numFmtId="0" fontId="42" fillId="0" borderId="14" xfId="0" applyFont="1" applyBorder="1" applyAlignment="1">
      <alignment horizontal="right" vertical="center"/>
    </xf>
    <xf numFmtId="0" fontId="42" fillId="0" borderId="45" xfId="0" applyFont="1" applyBorder="1" applyAlignment="1">
      <alignment horizontal="right" vertical="center"/>
    </xf>
    <xf numFmtId="165" fontId="41" fillId="0" borderId="14" xfId="0" applyNumberFormat="1" applyFont="1" applyBorder="1" applyAlignment="1">
      <alignment horizontal="right" vertical="center"/>
    </xf>
    <xf numFmtId="165" fontId="42" fillId="0" borderId="14" xfId="0" applyNumberFormat="1" applyFont="1" applyBorder="1" applyAlignment="1">
      <alignment horizontal="right" vertical="center"/>
    </xf>
    <xf numFmtId="165" fontId="42" fillId="0" borderId="45" xfId="0" applyNumberFormat="1" applyFont="1" applyBorder="1" applyAlignment="1">
      <alignment horizontal="right" vertical="center"/>
    </xf>
    <xf numFmtId="3" fontId="34" fillId="0" borderId="39" xfId="0" applyNumberFormat="1" applyFont="1" applyBorder="1" applyAlignment="1">
      <alignment horizontal="right"/>
    </xf>
    <xf numFmtId="165" fontId="0" fillId="0" borderId="0" xfId="0" applyNumberFormat="1"/>
    <xf numFmtId="165" fontId="44" fillId="13" borderId="16" xfId="0" applyNumberFormat="1" applyFont="1" applyFill="1" applyBorder="1" applyAlignment="1">
      <alignment horizontal="right" vertical="center" wrapText="1"/>
    </xf>
    <xf numFmtId="165" fontId="44" fillId="13" borderId="17" xfId="0" applyNumberFormat="1" applyFont="1" applyFill="1" applyBorder="1" applyAlignment="1">
      <alignment horizontal="right" vertical="center" wrapText="1"/>
    </xf>
    <xf numFmtId="0" fontId="45" fillId="0" borderId="0" xfId="0" applyFont="1"/>
    <xf numFmtId="0" fontId="30" fillId="0" borderId="1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right" vertical="center" wrapText="1"/>
    </xf>
    <xf numFmtId="3" fontId="44" fillId="0" borderId="45" xfId="0" applyNumberFormat="1" applyFont="1" applyBorder="1" applyAlignment="1">
      <alignment horizontal="right" vertical="center" wrapText="1"/>
    </xf>
    <xf numFmtId="0" fontId="40" fillId="0" borderId="47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4" xfId="0" applyBorder="1"/>
    <xf numFmtId="0" fontId="41" fillId="0" borderId="14" xfId="0" applyFont="1" applyBorder="1" applyAlignment="1">
      <alignment horizontal="right" vertical="center"/>
    </xf>
    <xf numFmtId="3" fontId="33" fillId="12" borderId="33" xfId="0" applyNumberFormat="1" applyFont="1" applyFill="1" applyBorder="1" applyAlignment="1">
      <alignment horizontal="right" vertical="center" wrapText="1"/>
    </xf>
    <xf numFmtId="3" fontId="43" fillId="12" borderId="15" xfId="0" applyNumberFormat="1" applyFont="1" applyFill="1" applyBorder="1" applyAlignment="1">
      <alignment horizontal="right" vertical="center" wrapText="1"/>
    </xf>
    <xf numFmtId="0" fontId="41" fillId="0" borderId="44" xfId="0" applyFont="1" applyBorder="1" applyAlignment="1">
      <alignment horizontal="right" vertical="center"/>
    </xf>
    <xf numFmtId="165" fontId="42" fillId="0" borderId="44" xfId="0" applyNumberFormat="1" applyFont="1" applyBorder="1" applyAlignment="1">
      <alignment horizontal="right" vertical="center"/>
    </xf>
    <xf numFmtId="165" fontId="42" fillId="0" borderId="50" xfId="0" applyNumberFormat="1" applyFont="1" applyBorder="1" applyAlignment="1">
      <alignment horizontal="right" vertical="center"/>
    </xf>
    <xf numFmtId="0" fontId="41" fillId="0" borderId="6" xfId="0" applyFont="1" applyBorder="1" applyAlignment="1">
      <alignment vertical="center" wrapText="1"/>
    </xf>
    <xf numFmtId="0" fontId="0" fillId="0" borderId="7" xfId="0" applyBorder="1"/>
    <xf numFmtId="0" fontId="41" fillId="0" borderId="7" xfId="0" applyFont="1" applyBorder="1" applyAlignment="1">
      <alignment horizontal="right" vertical="center" wrapText="1"/>
    </xf>
    <xf numFmtId="165" fontId="41" fillId="0" borderId="7" xfId="0" applyNumberFormat="1" applyFont="1" applyBorder="1" applyAlignment="1">
      <alignment horizontal="right" vertical="center" wrapText="1"/>
    </xf>
    <xf numFmtId="165" fontId="41" fillId="0" borderId="41" xfId="0" applyNumberFormat="1" applyFont="1" applyBorder="1" applyAlignment="1">
      <alignment horizontal="right" vertical="center" wrapText="1"/>
    </xf>
    <xf numFmtId="3" fontId="43" fillId="12" borderId="11" xfId="0" applyNumberFormat="1" applyFont="1" applyFill="1" applyBorder="1" applyAlignment="1">
      <alignment horizontal="right" vertical="center" wrapText="1"/>
    </xf>
    <xf numFmtId="3" fontId="44" fillId="13" borderId="16" xfId="0" applyNumberFormat="1" applyFont="1" applyFill="1" applyBorder="1" applyAlignment="1">
      <alignment horizontal="right" vertical="center" wrapText="1"/>
    </xf>
    <xf numFmtId="165" fontId="0" fillId="0" borderId="34" xfId="0" applyNumberFormat="1" applyBorder="1"/>
    <xf numFmtId="165" fontId="30" fillId="14" borderId="16" xfId="0" applyNumberFormat="1" applyFont="1" applyFill="1" applyBorder="1" applyAlignment="1">
      <alignment horizontal="right" vertical="center" wrapText="1"/>
    </xf>
    <xf numFmtId="165" fontId="30" fillId="14" borderId="17" xfId="0" applyNumberFormat="1" applyFont="1" applyFill="1" applyBorder="1" applyAlignment="1">
      <alignment horizontal="right" vertical="center" wrapText="1"/>
    </xf>
    <xf numFmtId="3" fontId="34" fillId="0" borderId="8" xfId="0" applyNumberFormat="1" applyFont="1" applyBorder="1" applyAlignment="1">
      <alignment horizontal="left" vertical="center"/>
    </xf>
    <xf numFmtId="3" fontId="34" fillId="0" borderId="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34" fillId="0" borderId="9" xfId="0" applyNumberFormat="1" applyFont="1" applyBorder="1" applyAlignment="1">
      <alignment horizontal="left" vertical="center"/>
    </xf>
    <xf numFmtId="165" fontId="33" fillId="6" borderId="15" xfId="0" applyNumberFormat="1" applyFont="1" applyFill="1" applyBorder="1" applyAlignment="1">
      <alignment horizontal="right" vertical="center" wrapText="1"/>
    </xf>
    <xf numFmtId="165" fontId="33" fillId="6" borderId="33" xfId="0" applyNumberFormat="1" applyFont="1" applyFill="1" applyBorder="1" applyAlignment="1">
      <alignment horizontal="right" vertical="center" wrapText="1"/>
    </xf>
    <xf numFmtId="0" fontId="33" fillId="3" borderId="6" xfId="0" applyFont="1" applyFill="1" applyBorder="1" applyAlignment="1">
      <alignment horizontal="left" vertical="center" wrapText="1"/>
    </xf>
    <xf numFmtId="0" fontId="33" fillId="3" borderId="7" xfId="0" applyFont="1" applyFill="1" applyBorder="1" applyAlignment="1">
      <alignment horizontal="left" vertical="center" wrapText="1"/>
    </xf>
    <xf numFmtId="3" fontId="33" fillId="3" borderId="7" xfId="0" applyNumberFormat="1" applyFont="1" applyFill="1" applyBorder="1" applyAlignment="1">
      <alignment horizontal="right" vertical="center" wrapText="1"/>
    </xf>
    <xf numFmtId="3" fontId="33" fillId="3" borderId="41" xfId="0" applyNumberFormat="1" applyFont="1" applyFill="1" applyBorder="1" applyAlignment="1">
      <alignment horizontal="right" vertical="center" wrapText="1"/>
    </xf>
    <xf numFmtId="0" fontId="46" fillId="0" borderId="8" xfId="0" applyFont="1" applyBorder="1"/>
    <xf numFmtId="0" fontId="46" fillId="0" borderId="9" xfId="0" applyFont="1" applyBorder="1"/>
    <xf numFmtId="0" fontId="46" fillId="0" borderId="39" xfId="0" applyFont="1" applyBorder="1"/>
    <xf numFmtId="0" fontId="40" fillId="0" borderId="48" xfId="0" applyFont="1" applyBorder="1" applyAlignment="1">
      <alignment vertical="center"/>
    </xf>
    <xf numFmtId="0" fontId="40" fillId="0" borderId="49" xfId="0" applyFont="1" applyBorder="1" applyAlignment="1">
      <alignment vertical="center"/>
    </xf>
    <xf numFmtId="3" fontId="34" fillId="0" borderId="9" xfId="0" applyNumberFormat="1" applyFont="1" applyBorder="1" applyAlignment="1">
      <alignment horizontal="left" wrapText="1"/>
    </xf>
    <xf numFmtId="165" fontId="33" fillId="15" borderId="19" xfId="0" applyNumberFormat="1" applyFont="1" applyFill="1" applyBorder="1" applyAlignment="1">
      <alignment horizontal="right" vertical="center" wrapText="1"/>
    </xf>
    <xf numFmtId="165" fontId="33" fillId="15" borderId="21" xfId="0" applyNumberFormat="1" applyFont="1" applyFill="1" applyBorder="1" applyAlignment="1">
      <alignment horizontal="right" vertical="center" wrapText="1"/>
    </xf>
    <xf numFmtId="0" fontId="33" fillId="0" borderId="2" xfId="0" applyFont="1" applyBorder="1" applyAlignment="1">
      <alignment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165" fontId="46" fillId="0" borderId="34" xfId="0" applyNumberFormat="1" applyFont="1" applyBorder="1" applyAlignment="1">
      <alignment vertical="center"/>
    </xf>
    <xf numFmtId="0" fontId="46" fillId="0" borderId="34" xfId="0" applyFont="1" applyBorder="1" applyAlignment="1">
      <alignment vertical="center"/>
    </xf>
    <xf numFmtId="165" fontId="34" fillId="0" borderId="9" xfId="0" applyNumberFormat="1" applyFont="1" applyBorder="1" applyAlignment="1">
      <alignment horizontal="left" vertical="center" wrapText="1"/>
    </xf>
    <xf numFmtId="165" fontId="34" fillId="0" borderId="9" xfId="0" applyNumberFormat="1" applyFont="1" applyBorder="1" applyAlignment="1">
      <alignment horizontal="right" vertical="center" wrapText="1"/>
    </xf>
    <xf numFmtId="164" fontId="0" fillId="0" borderId="0" xfId="0" applyNumberFormat="1"/>
    <xf numFmtId="165" fontId="30" fillId="16" borderId="16" xfId="0" applyNumberFormat="1" applyFont="1" applyFill="1" applyBorder="1" applyAlignment="1">
      <alignment horizontal="right" vertical="center" wrapText="1"/>
    </xf>
    <xf numFmtId="165" fontId="30" fillId="16" borderId="17" xfId="0" applyNumberFormat="1" applyFont="1" applyFill="1" applyBorder="1" applyAlignment="1">
      <alignment horizontal="right" vertical="center" wrapText="1"/>
    </xf>
    <xf numFmtId="0" fontId="32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vertical="center"/>
    </xf>
    <xf numFmtId="0" fontId="32" fillId="0" borderId="9" xfId="0" applyFont="1" applyBorder="1" applyAlignment="1">
      <alignment horizontal="center" vertical="center" wrapText="1"/>
    </xf>
    <xf numFmtId="3" fontId="32" fillId="0" borderId="9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49" fillId="0" borderId="30" xfId="0" applyFont="1" applyBorder="1" applyAlignment="1">
      <alignment vertical="center" wrapText="1"/>
    </xf>
    <xf numFmtId="3" fontId="43" fillId="6" borderId="15" xfId="0" applyNumberFormat="1" applyFont="1" applyFill="1" applyBorder="1" applyAlignment="1">
      <alignment horizontal="right" vertical="center" wrapText="1"/>
    </xf>
    <xf numFmtId="0" fontId="48" fillId="0" borderId="9" xfId="0" applyFont="1" applyBorder="1" applyAlignment="1">
      <alignment horizontal="center" wrapText="1"/>
    </xf>
    <xf numFmtId="0" fontId="52" fillId="0" borderId="9" xfId="0" applyFont="1" applyBorder="1" applyAlignment="1">
      <alignment horizontal="left" vertical="center" wrapText="1"/>
    </xf>
    <xf numFmtId="3" fontId="52" fillId="0" borderId="9" xfId="0" applyNumberFormat="1" applyFont="1" applyBorder="1" applyAlignment="1">
      <alignment horizontal="right" vertical="center" wrapText="1"/>
    </xf>
    <xf numFmtId="0" fontId="49" fillId="0" borderId="52" xfId="0" applyFont="1" applyBorder="1" applyAlignment="1">
      <alignment vertical="center"/>
    </xf>
    <xf numFmtId="3" fontId="43" fillId="6" borderId="19" xfId="0" applyNumberFormat="1" applyFont="1" applyFill="1" applyBorder="1" applyAlignment="1">
      <alignment horizontal="right" vertical="center" wrapText="1"/>
    </xf>
    <xf numFmtId="0" fontId="52" fillId="0" borderId="8" xfId="0" applyFont="1" applyBorder="1" applyAlignment="1">
      <alignment horizontal="center" vertical="center" wrapText="1"/>
    </xf>
    <xf numFmtId="0" fontId="49" fillId="0" borderId="53" xfId="0" applyFont="1" applyBorder="1" applyAlignment="1">
      <alignment vertical="center" wrapText="1"/>
    </xf>
    <xf numFmtId="3" fontId="54" fillId="6" borderId="13" xfId="0" applyNumberFormat="1" applyFont="1" applyFill="1" applyBorder="1" applyAlignment="1">
      <alignment horizontal="right" vertical="center" wrapText="1"/>
    </xf>
    <xf numFmtId="0" fontId="49" fillId="0" borderId="22" xfId="0" applyFont="1" applyBorder="1" applyAlignment="1">
      <alignment vertical="center" wrapText="1"/>
    </xf>
    <xf numFmtId="3" fontId="43" fillId="17" borderId="16" xfId="0" applyNumberFormat="1" applyFont="1" applyFill="1" applyBorder="1" applyAlignment="1">
      <alignment horizontal="right" vertical="center" wrapText="1"/>
    </xf>
    <xf numFmtId="3" fontId="43" fillId="17" borderId="3" xfId="0" applyNumberFormat="1" applyFont="1" applyFill="1" applyBorder="1" applyAlignment="1">
      <alignment horizontal="right" vertical="center" wrapText="1"/>
    </xf>
    <xf numFmtId="0" fontId="54" fillId="3" borderId="5" xfId="0" applyFont="1" applyFill="1" applyBorder="1" applyAlignment="1">
      <alignment horizontal="left" vertical="center" wrapText="1"/>
    </xf>
    <xf numFmtId="0" fontId="49" fillId="3" borderId="3" xfId="0" applyFont="1" applyFill="1" applyBorder="1" applyAlignment="1">
      <alignment horizontal="left" vertical="center" wrapText="1"/>
    </xf>
    <xf numFmtId="3" fontId="54" fillId="3" borderId="3" xfId="0" applyNumberFormat="1" applyFont="1" applyFill="1" applyBorder="1" applyAlignment="1">
      <alignment horizontal="right" vertical="center" wrapText="1"/>
    </xf>
    <xf numFmtId="0" fontId="32" fillId="0" borderId="9" xfId="0" applyFont="1" applyBorder="1" applyAlignment="1">
      <alignment horizontal="left" vertical="center" wrapText="1"/>
    </xf>
    <xf numFmtId="3" fontId="55" fillId="0" borderId="9" xfId="0" applyNumberFormat="1" applyFont="1" applyBorder="1"/>
    <xf numFmtId="0" fontId="49" fillId="0" borderId="52" xfId="0" applyFont="1" applyBorder="1" applyAlignment="1">
      <alignment vertical="center" wrapText="1"/>
    </xf>
    <xf numFmtId="3" fontId="54" fillId="6" borderId="19" xfId="0" applyNumberFormat="1" applyFont="1" applyFill="1" applyBorder="1" applyAlignment="1">
      <alignment horizontal="right" vertical="center" wrapText="1"/>
    </xf>
    <xf numFmtId="3" fontId="43" fillId="17" borderId="22" xfId="0" applyNumberFormat="1" applyFont="1" applyFill="1" applyBorder="1" applyAlignment="1">
      <alignment horizontal="right" vertical="center" wrapText="1"/>
    </xf>
    <xf numFmtId="0" fontId="49" fillId="0" borderId="9" xfId="0" applyFont="1" applyBorder="1" applyAlignment="1">
      <alignment vertical="center"/>
    </xf>
    <xf numFmtId="0" fontId="57" fillId="0" borderId="9" xfId="0" applyFont="1" applyBorder="1" applyAlignment="1">
      <alignment vertical="center"/>
    </xf>
    <xf numFmtId="3" fontId="53" fillId="0" borderId="9" xfId="0" applyNumberFormat="1" applyFont="1" applyBorder="1" applyAlignment="1">
      <alignment horizontal="right" vertical="center" wrapText="1"/>
    </xf>
    <xf numFmtId="0" fontId="53" fillId="0" borderId="27" xfId="0" applyFont="1" applyBorder="1" applyAlignment="1">
      <alignment vertical="center"/>
    </xf>
    <xf numFmtId="0" fontId="53" fillId="0" borderId="26" xfId="0" applyFont="1" applyBorder="1" applyAlignment="1">
      <alignment vertical="center"/>
    </xf>
    <xf numFmtId="3" fontId="54" fillId="0" borderId="11" xfId="0" applyNumberFormat="1" applyFont="1" applyBorder="1" applyAlignment="1">
      <alignment horizontal="right" vertical="center" wrapText="1"/>
    </xf>
    <xf numFmtId="0" fontId="48" fillId="0" borderId="9" xfId="0" applyFont="1" applyBorder="1" applyAlignment="1">
      <alignment horizontal="left" vertical="center"/>
    </xf>
    <xf numFmtId="0" fontId="52" fillId="0" borderId="11" xfId="0" applyFont="1" applyBorder="1" applyAlignment="1">
      <alignment horizontal="left" vertical="center" wrapText="1"/>
    </xf>
    <xf numFmtId="3" fontId="52" fillId="0" borderId="15" xfId="0" applyNumberFormat="1" applyFont="1" applyBorder="1" applyAlignment="1">
      <alignment horizontal="right" vertical="center" wrapText="1"/>
    </xf>
    <xf numFmtId="0" fontId="49" fillId="6" borderId="48" xfId="0" applyFont="1" applyFill="1" applyBorder="1" applyAlignment="1">
      <alignment vertical="center" wrapText="1"/>
    </xf>
    <xf numFmtId="3" fontId="43" fillId="6" borderId="20" xfId="0" applyNumberFormat="1" applyFont="1" applyFill="1" applyBorder="1" applyAlignment="1">
      <alignment horizontal="right" vertical="center" wrapText="1"/>
    </xf>
    <xf numFmtId="0" fontId="49" fillId="17" borderId="0" xfId="0" applyFont="1" applyFill="1" applyAlignment="1">
      <alignment vertical="center" wrapText="1"/>
    </xf>
    <xf numFmtId="3" fontId="43" fillId="17" borderId="13" xfId="0" applyNumberFormat="1" applyFont="1" applyFill="1" applyBorder="1" applyAlignment="1">
      <alignment horizontal="right" vertical="center" wrapText="1"/>
    </xf>
    <xf numFmtId="0" fontId="59" fillId="0" borderId="8" xfId="0" applyFont="1" applyBorder="1" applyAlignment="1">
      <alignment horizontal="center" vertical="center" wrapText="1"/>
    </xf>
    <xf numFmtId="0" fontId="60" fillId="0" borderId="9" xfId="0" applyFont="1" applyBorder="1" applyAlignment="1">
      <alignment vertical="center"/>
    </xf>
    <xf numFmtId="0" fontId="59" fillId="0" borderId="9" xfId="0" applyFont="1" applyBorder="1" applyAlignment="1">
      <alignment horizontal="left" vertical="center" wrapText="1"/>
    </xf>
    <xf numFmtId="3" fontId="34" fillId="0" borderId="9" xfId="0" applyNumberFormat="1" applyFont="1" applyBorder="1" applyAlignment="1">
      <alignment horizontal="right" vertical="center" wrapText="1"/>
    </xf>
    <xf numFmtId="3" fontId="34" fillId="0" borderId="54" xfId="0" applyNumberFormat="1" applyFont="1" applyBorder="1" applyAlignment="1">
      <alignment horizontal="right" vertical="center" wrapText="1"/>
    </xf>
    <xf numFmtId="0" fontId="62" fillId="6" borderId="26" xfId="0" applyFont="1" applyFill="1" applyBorder="1" applyAlignment="1">
      <alignment horizontal="left"/>
    </xf>
    <xf numFmtId="3" fontId="34" fillId="6" borderId="9" xfId="0" applyNumberFormat="1" applyFont="1" applyFill="1" applyBorder="1" applyAlignment="1">
      <alignment horizontal="right" vertical="center" wrapText="1"/>
    </xf>
    <xf numFmtId="3" fontId="34" fillId="6" borderId="54" xfId="0" applyNumberFormat="1" applyFont="1" applyFill="1" applyBorder="1" applyAlignment="1">
      <alignment horizontal="right" vertical="center" wrapText="1"/>
    </xf>
    <xf numFmtId="0" fontId="59" fillId="0" borderId="40" xfId="0" applyFont="1" applyBorder="1" applyAlignment="1">
      <alignment horizontal="center" vertical="center" wrapText="1"/>
    </xf>
    <xf numFmtId="0" fontId="60" fillId="0" borderId="46" xfId="0" applyFont="1" applyBorder="1" applyAlignment="1">
      <alignment horizontal="left"/>
    </xf>
    <xf numFmtId="0" fontId="59" fillId="0" borderId="15" xfId="0" applyFont="1" applyBorder="1" applyAlignment="1">
      <alignment horizontal="left" vertical="center" wrapText="1"/>
    </xf>
    <xf numFmtId="3" fontId="34" fillId="0" borderId="15" xfId="0" applyNumberFormat="1" applyFont="1" applyBorder="1" applyAlignment="1">
      <alignment horizontal="right" vertical="center" wrapText="1"/>
    </xf>
    <xf numFmtId="0" fontId="0" fillId="17" borderId="22" xfId="0" applyFill="1" applyBorder="1" applyAlignment="1">
      <alignment vertical="center" wrapText="1"/>
    </xf>
    <xf numFmtId="3" fontId="33" fillId="17" borderId="16" xfId="0" applyNumberFormat="1" applyFont="1" applyFill="1" applyBorder="1" applyAlignment="1">
      <alignment horizontal="right" vertical="center" wrapText="1"/>
    </xf>
    <xf numFmtId="3" fontId="33" fillId="17" borderId="20" xfId="0" applyNumberFormat="1" applyFont="1" applyFill="1" applyBorder="1" applyAlignment="1">
      <alignment horizontal="right" vertical="center" wrapText="1"/>
    </xf>
    <xf numFmtId="0" fontId="65" fillId="12" borderId="36" xfId="0" applyFont="1" applyFill="1" applyBorder="1"/>
    <xf numFmtId="0" fontId="0" fillId="12" borderId="37" xfId="0" applyFill="1" applyBorder="1"/>
    <xf numFmtId="0" fontId="0" fillId="12" borderId="55" xfId="0" applyFill="1" applyBorder="1"/>
    <xf numFmtId="3" fontId="35" fillId="0" borderId="9" xfId="0" applyNumberFormat="1" applyFont="1" applyBorder="1" applyAlignment="1">
      <alignment horizontal="right" vertical="center" wrapText="1"/>
    </xf>
    <xf numFmtId="3" fontId="35" fillId="0" borderId="54" xfId="0" applyNumberFormat="1" applyFont="1" applyBorder="1" applyAlignment="1">
      <alignment horizontal="right" vertical="center" wrapText="1"/>
    </xf>
    <xf numFmtId="3" fontId="35" fillId="0" borderId="11" xfId="0" applyNumberFormat="1" applyFont="1" applyBorder="1" applyAlignment="1">
      <alignment horizontal="right" vertical="center" wrapText="1"/>
    </xf>
    <xf numFmtId="3" fontId="35" fillId="0" borderId="5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22" xfId="0" applyBorder="1" applyAlignment="1">
      <alignment vertical="center"/>
    </xf>
    <xf numFmtId="3" fontId="33" fillId="5" borderId="16" xfId="0" applyNumberFormat="1" applyFont="1" applyFill="1" applyBorder="1" applyAlignment="1">
      <alignment horizontal="right" vertical="center" wrapText="1"/>
    </xf>
    <xf numFmtId="3" fontId="33" fillId="5" borderId="18" xfId="0" applyNumberFormat="1" applyFont="1" applyFill="1" applyBorder="1" applyAlignment="1">
      <alignment horizontal="right" vertical="center" wrapText="1"/>
    </xf>
    <xf numFmtId="3" fontId="35" fillId="0" borderId="7" xfId="0" applyNumberFormat="1" applyFont="1" applyBorder="1" applyAlignment="1">
      <alignment horizontal="right" vertical="center" wrapText="1"/>
    </xf>
    <xf numFmtId="0" fontId="0" fillId="0" borderId="30" xfId="0" applyBorder="1" applyAlignment="1">
      <alignment vertical="center"/>
    </xf>
    <xf numFmtId="3" fontId="33" fillId="18" borderId="15" xfId="0" applyNumberFormat="1" applyFont="1" applyFill="1" applyBorder="1" applyAlignment="1">
      <alignment horizontal="right" vertical="center" wrapText="1"/>
    </xf>
    <xf numFmtId="3" fontId="33" fillId="18" borderId="57" xfId="0" applyNumberFormat="1" applyFont="1" applyFill="1" applyBorder="1" applyAlignment="1">
      <alignment horizontal="right" vertical="center" wrapText="1"/>
    </xf>
    <xf numFmtId="0" fontId="0" fillId="0" borderId="58" xfId="0" applyBorder="1" applyAlignment="1">
      <alignment vertical="center"/>
    </xf>
    <xf numFmtId="3" fontId="33" fillId="12" borderId="37" xfId="0" applyNumberFormat="1" applyFont="1" applyFill="1" applyBorder="1" applyAlignment="1">
      <alignment horizontal="right" vertical="center" wrapText="1"/>
    </xf>
    <xf numFmtId="0" fontId="35" fillId="0" borderId="29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3" fontId="33" fillId="0" borderId="15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vertical="center"/>
    </xf>
    <xf numFmtId="3" fontId="33" fillId="19" borderId="13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41" fillId="3" borderId="14" xfId="0" applyFont="1" applyFill="1" applyBorder="1" applyAlignment="1">
      <alignment horizontal="left" vertical="center"/>
    </xf>
    <xf numFmtId="0" fontId="35" fillId="0" borderId="8" xfId="0" applyFont="1" applyBorder="1" applyAlignment="1">
      <alignment horizontal="center"/>
    </xf>
    <xf numFmtId="0" fontId="60" fillId="0" borderId="9" xfId="0" applyFont="1" applyBorder="1"/>
    <xf numFmtId="3" fontId="60" fillId="0" borderId="9" xfId="0" applyNumberFormat="1" applyFont="1" applyBorder="1"/>
    <xf numFmtId="0" fontId="34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 wrapText="1"/>
    </xf>
    <xf numFmtId="0" fontId="60" fillId="0" borderId="15" xfId="0" applyFont="1" applyBorder="1"/>
    <xf numFmtId="3" fontId="60" fillId="0" borderId="15" xfId="0" applyNumberFormat="1" applyFont="1" applyBorder="1"/>
    <xf numFmtId="3" fontId="69" fillId="12" borderId="16" xfId="0" applyNumberFormat="1" applyFont="1" applyFill="1" applyBorder="1" applyAlignment="1">
      <alignment vertical="center" wrapText="1"/>
    </xf>
    <xf numFmtId="3" fontId="62" fillId="12" borderId="16" xfId="0" applyNumberFormat="1" applyFont="1" applyFill="1" applyBorder="1" applyAlignment="1">
      <alignment vertical="center" wrapText="1"/>
    </xf>
    <xf numFmtId="3" fontId="60" fillId="0" borderId="54" xfId="0" applyNumberFormat="1" applyFont="1" applyBorder="1"/>
    <xf numFmtId="3" fontId="60" fillId="0" borderId="20" xfId="0" applyNumberFormat="1" applyFont="1" applyBorder="1"/>
    <xf numFmtId="3" fontId="69" fillId="12" borderId="18" xfId="0" applyNumberFormat="1" applyFont="1" applyFill="1" applyBorder="1" applyAlignment="1">
      <alignment vertical="center" wrapText="1"/>
    </xf>
    <xf numFmtId="0" fontId="60" fillId="0" borderId="14" xfId="0" applyFont="1" applyBorder="1" applyAlignment="1">
      <alignment vertical="center"/>
    </xf>
    <xf numFmtId="3" fontId="60" fillId="3" borderId="59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43" fillId="12" borderId="9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0" xfId="0"/>
    <xf numFmtId="3" fontId="43" fillId="14" borderId="18" xfId="0" applyNumberFormat="1" applyFont="1" applyFill="1" applyBorder="1" applyAlignment="1">
      <alignment horizontal="right" vertical="center" wrapText="1"/>
    </xf>
    <xf numFmtId="3" fontId="43" fillId="14" borderId="16" xfId="0" applyNumberFormat="1" applyFont="1" applyFill="1" applyBorder="1" applyAlignment="1">
      <alignment horizontal="right" vertical="center" wrapText="1"/>
    </xf>
    <xf numFmtId="0" fontId="60" fillId="0" borderId="7" xfId="0" applyFont="1" applyBorder="1"/>
    <xf numFmtId="3" fontId="52" fillId="0" borderId="7" xfId="0" applyNumberFormat="1" applyFont="1" applyBorder="1" applyAlignment="1">
      <alignment horizontal="right" vertical="center" wrapText="1"/>
    </xf>
    <xf numFmtId="0" fontId="70" fillId="0" borderId="0" xfId="0" applyFont="1"/>
    <xf numFmtId="0" fontId="60" fillId="0" borderId="9" xfId="0" applyFont="1" applyBorder="1" applyAlignment="1">
      <alignment wrapText="1"/>
    </xf>
    <xf numFmtId="3" fontId="0" fillId="0" borderId="0" xfId="0" applyNumberFormat="1"/>
    <xf numFmtId="3" fontId="43" fillId="14" borderId="20" xfId="0" applyNumberFormat="1" applyFont="1" applyFill="1" applyBorder="1" applyAlignment="1">
      <alignment horizontal="right" vertical="center" wrapText="1"/>
    </xf>
    <xf numFmtId="3" fontId="43" fillId="14" borderId="60" xfId="0" applyNumberFormat="1" applyFont="1" applyFill="1" applyBorder="1" applyAlignment="1">
      <alignment horizontal="right" vertical="center" wrapText="1"/>
    </xf>
    <xf numFmtId="0" fontId="58" fillId="0" borderId="5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64" fillId="0" borderId="31" xfId="0" applyFont="1" applyBorder="1"/>
    <xf numFmtId="0" fontId="0" fillId="0" borderId="28" xfId="0" applyBorder="1"/>
    <xf numFmtId="0" fontId="0" fillId="0" borderId="61" xfId="0" applyBorder="1"/>
    <xf numFmtId="3" fontId="60" fillId="0" borderId="61" xfId="0" applyNumberFormat="1" applyFont="1" applyBorder="1"/>
    <xf numFmtId="0" fontId="64" fillId="0" borderId="27" xfId="0" applyFont="1" applyBorder="1"/>
    <xf numFmtId="0" fontId="0" fillId="0" borderId="51" xfId="0" applyBorder="1"/>
    <xf numFmtId="0" fontId="0" fillId="0" borderId="26" xfId="0" applyBorder="1"/>
    <xf numFmtId="3" fontId="60" fillId="0" borderId="26" xfId="0" applyNumberFormat="1" applyFont="1" applyBorder="1"/>
    <xf numFmtId="43" fontId="0" fillId="0" borderId="0" xfId="1" applyFont="1"/>
    <xf numFmtId="3" fontId="45" fillId="0" borderId="0" xfId="0" applyNumberFormat="1" applyFont="1"/>
    <xf numFmtId="165" fontId="0" fillId="0" borderId="0" xfId="0" applyNumberFormat="1" applyAlignment="1">
      <alignment vertical="center"/>
    </xf>
    <xf numFmtId="0" fontId="71" fillId="0" borderId="0" xfId="0" applyFont="1"/>
    <xf numFmtId="165" fontId="72" fillId="0" borderId="9" xfId="0" applyNumberFormat="1" applyFont="1" applyBorder="1" applyAlignment="1">
      <alignment horizontal="right"/>
    </xf>
    <xf numFmtId="165" fontId="73" fillId="0" borderId="62" xfId="0" applyNumberFormat="1" applyFont="1" applyBorder="1" applyAlignment="1">
      <alignment horizontal="right"/>
    </xf>
    <xf numFmtId="165" fontId="72" fillId="0" borderId="54" xfId="0" applyNumberFormat="1" applyFont="1" applyBorder="1" applyAlignment="1">
      <alignment horizontal="right"/>
    </xf>
    <xf numFmtId="165" fontId="73" fillId="0" borderId="39" xfId="0" applyNumberFormat="1" applyFont="1" applyBorder="1" applyAlignment="1">
      <alignment horizontal="right"/>
    </xf>
    <xf numFmtId="167" fontId="3" fillId="0" borderId="37" xfId="1" applyNumberFormat="1" applyFont="1" applyFill="1" applyBorder="1" applyAlignment="1">
      <alignment vertical="center" shrinkToFit="1"/>
    </xf>
    <xf numFmtId="167" fontId="3" fillId="0" borderId="7" xfId="1" applyNumberFormat="1" applyFont="1" applyFill="1" applyBorder="1" applyAlignment="1">
      <alignment vertical="center" shrinkToFit="1"/>
    </xf>
    <xf numFmtId="167" fontId="3" fillId="0" borderId="39" xfId="1" applyNumberFormat="1" applyFont="1" applyFill="1" applyBorder="1" applyAlignment="1">
      <alignment vertical="center" shrinkToFit="1"/>
    </xf>
    <xf numFmtId="0" fontId="0" fillId="0" borderId="0" xfId="0"/>
    <xf numFmtId="3" fontId="10" fillId="0" borderId="17" xfId="0" applyNumberFormat="1" applyFont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5" fillId="0" borderId="0" xfId="0" applyFont="1"/>
    <xf numFmtId="3" fontId="19" fillId="0" borderId="7" xfId="0" applyNumberFormat="1" applyFont="1" applyBorder="1" applyAlignment="1">
      <alignment horizontal="right" vertical="center" wrapText="1"/>
    </xf>
    <xf numFmtId="3" fontId="20" fillId="0" borderId="16" xfId="0" applyNumberFormat="1" applyFont="1" applyBorder="1" applyAlignment="1">
      <alignment horizontal="right" vertical="center" wrapText="1"/>
    </xf>
    <xf numFmtId="3" fontId="20" fillId="0" borderId="35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right" vertical="center" wrapText="1"/>
    </xf>
    <xf numFmtId="0" fontId="0" fillId="2" borderId="0" xfId="0" applyFill="1"/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5" fillId="0" borderId="5" xfId="0" applyFont="1" applyBorder="1" applyAlignment="1">
      <alignment vertical="center" wrapText="1"/>
    </xf>
    <xf numFmtId="3" fontId="24" fillId="0" borderId="0" xfId="0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3" xfId="0" applyFont="1" applyBorder="1"/>
    <xf numFmtId="0" fontId="4" fillId="0" borderId="5" xfId="0" applyFont="1" applyBorder="1" applyAlignment="1">
      <alignment vertical="center"/>
    </xf>
    <xf numFmtId="3" fontId="5" fillId="0" borderId="34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8" fillId="0" borderId="0" xfId="0" applyFont="1"/>
    <xf numFmtId="0" fontId="19" fillId="0" borderId="4" xfId="0" applyFont="1" applyBorder="1" applyAlignment="1">
      <alignment horizontal="center" vertical="center" wrapText="1"/>
    </xf>
    <xf numFmtId="43" fontId="3" fillId="0" borderId="41" xfId="1" applyFont="1" applyBorder="1" applyAlignment="1">
      <alignment vertical="center" shrinkToFit="1"/>
    </xf>
    <xf numFmtId="167" fontId="3" fillId="0" borderId="38" xfId="1" applyNumberFormat="1" applyFont="1" applyBorder="1" applyAlignment="1">
      <alignment vertical="center" shrinkToFit="1"/>
    </xf>
    <xf numFmtId="3" fontId="76" fillId="9" borderId="12" xfId="3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3" fontId="20" fillId="0" borderId="16" xfId="0" applyNumberFormat="1" applyFont="1" applyFill="1" applyBorder="1" applyAlignment="1">
      <alignment horizontal="right" vertical="center"/>
    </xf>
    <xf numFmtId="0" fontId="0" fillId="0" borderId="0" xfId="0"/>
    <xf numFmtId="0" fontId="43" fillId="12" borderId="29" xfId="0" applyFont="1" applyFill="1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3" fillId="12" borderId="46" xfId="0" applyFont="1" applyFill="1" applyBorder="1" applyAlignment="1">
      <alignment horizontal="left" vertical="center" wrapText="1"/>
    </xf>
    <xf numFmtId="0" fontId="30" fillId="13" borderId="5" xfId="0" applyFont="1" applyFill="1" applyBorder="1" applyAlignment="1">
      <alignment horizontal="left" vertical="center" wrapText="1"/>
    </xf>
    <xf numFmtId="0" fontId="30" fillId="13" borderId="3" xfId="0" applyFont="1" applyFill="1" applyBorder="1" applyAlignment="1">
      <alignment horizontal="left" vertical="center" wrapText="1"/>
    </xf>
    <xf numFmtId="0" fontId="33" fillId="15" borderId="29" xfId="0" applyFont="1" applyFill="1" applyBorder="1" applyAlignment="1">
      <alignment vertical="center" wrapText="1"/>
    </xf>
    <xf numFmtId="0" fontId="33" fillId="15" borderId="46" xfId="0" applyFont="1" applyFill="1" applyBorder="1" applyAlignment="1">
      <alignment vertical="center" wrapText="1"/>
    </xf>
    <xf numFmtId="0" fontId="43" fillId="12" borderId="40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43" fillId="1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30" fillId="14" borderId="5" xfId="0" applyFont="1" applyFill="1" applyBorder="1" applyAlignment="1">
      <alignment horizontal="left" vertical="center" wrapText="1"/>
    </xf>
    <xf numFmtId="0" fontId="30" fillId="14" borderId="3" xfId="0" applyFont="1" applyFill="1" applyBorder="1" applyAlignment="1">
      <alignment horizontal="left" vertical="center" wrapText="1"/>
    </xf>
    <xf numFmtId="0" fontId="43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 wrapText="1"/>
    </xf>
    <xf numFmtId="0" fontId="33" fillId="6" borderId="29" xfId="0" applyFont="1" applyFill="1" applyBorder="1" applyAlignment="1">
      <alignment horizontal="left" vertical="center" wrapText="1"/>
    </xf>
    <xf numFmtId="0" fontId="33" fillId="6" borderId="46" xfId="0" applyFont="1" applyFill="1" applyBorder="1" applyAlignment="1">
      <alignment horizontal="left" vertical="center" wrapText="1"/>
    </xf>
    <xf numFmtId="0" fontId="46" fillId="0" borderId="2" xfId="0" applyFont="1" applyBorder="1"/>
    <xf numFmtId="0" fontId="46" fillId="0" borderId="0" xfId="0" applyFont="1"/>
    <xf numFmtId="0" fontId="46" fillId="0" borderId="34" xfId="0" applyFont="1" applyBorder="1"/>
    <xf numFmtId="0" fontId="33" fillId="6" borderId="30" xfId="0" applyFont="1" applyFill="1" applyBorder="1" applyAlignment="1">
      <alignment horizontal="left" vertical="center" wrapText="1"/>
    </xf>
    <xf numFmtId="0" fontId="46" fillId="0" borderId="1" xfId="0" applyFont="1" applyBorder="1"/>
    <xf numFmtId="0" fontId="46" fillId="0" borderId="14" xfId="0" applyFont="1" applyBorder="1"/>
    <xf numFmtId="0" fontId="46" fillId="0" borderId="45" xfId="0" applyFont="1" applyBorder="1"/>
    <xf numFmtId="0" fontId="53" fillId="6" borderId="29" xfId="0" applyFont="1" applyFill="1" applyBorder="1" applyAlignment="1">
      <alignment horizontal="left" vertical="center"/>
    </xf>
    <xf numFmtId="0" fontId="49" fillId="0" borderId="4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34" xfId="0" applyFont="1" applyBorder="1" applyAlignment="1">
      <alignment vertical="center"/>
    </xf>
    <xf numFmtId="0" fontId="30" fillId="16" borderId="5" xfId="0" applyFont="1" applyFill="1" applyBorder="1" applyAlignment="1">
      <alignment horizontal="left" vertical="center" wrapText="1"/>
    </xf>
    <xf numFmtId="0" fontId="30" fillId="16" borderId="3" xfId="0" applyFont="1" applyFill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41" fillId="0" borderId="43" xfId="0" applyFont="1" applyBorder="1" applyAlignment="1">
      <alignment horizontal="left" vertical="center" wrapText="1"/>
    </xf>
    <xf numFmtId="0" fontId="41" fillId="0" borderId="44" xfId="0" applyFont="1" applyBorder="1" applyAlignment="1">
      <alignment horizontal="left" vertical="center" wrapText="1"/>
    </xf>
    <xf numFmtId="0" fontId="0" fillId="0" borderId="44" xfId="0" applyBorder="1"/>
    <xf numFmtId="0" fontId="43" fillId="6" borderId="29" xfId="0" applyFont="1" applyFill="1" applyBorder="1" applyAlignment="1">
      <alignment horizontal="left" vertical="center" wrapText="1"/>
    </xf>
    <xf numFmtId="0" fontId="49" fillId="0" borderId="46" xfId="0" applyFont="1" applyBorder="1" applyAlignment="1">
      <alignment horizontal="left" vertical="center" wrapText="1"/>
    </xf>
    <xf numFmtId="0" fontId="43" fillId="3" borderId="43" xfId="0" applyFont="1" applyFill="1" applyBorder="1" applyAlignment="1">
      <alignment horizontal="left" vertical="center" wrapText="1"/>
    </xf>
    <xf numFmtId="0" fontId="49" fillId="0" borderId="44" xfId="0" applyFont="1" applyBorder="1" applyAlignment="1">
      <alignment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51" xfId="0" applyFont="1" applyBorder="1" applyAlignment="1">
      <alignment horizontal="left" vertical="center" wrapText="1"/>
    </xf>
    <xf numFmtId="0" fontId="49" fillId="0" borderId="51" xfId="0" applyFont="1" applyBorder="1" applyAlignment="1">
      <alignment vertical="center" wrapText="1"/>
    </xf>
    <xf numFmtId="0" fontId="49" fillId="0" borderId="51" xfId="0" applyFont="1" applyBorder="1"/>
    <xf numFmtId="0" fontId="52" fillId="0" borderId="9" xfId="0" applyFont="1" applyBorder="1" applyAlignment="1">
      <alignment vertical="center"/>
    </xf>
    <xf numFmtId="0" fontId="54" fillId="6" borderId="29" xfId="0" applyFont="1" applyFill="1" applyBorder="1" applyAlignment="1">
      <alignment horizontal="left" vertical="center" wrapText="1"/>
    </xf>
    <xf numFmtId="0" fontId="54" fillId="6" borderId="46" xfId="0" applyFont="1" applyFill="1" applyBorder="1" applyAlignment="1">
      <alignment horizontal="left" vertical="center" wrapText="1"/>
    </xf>
    <xf numFmtId="0" fontId="43" fillId="17" borderId="5" xfId="0" applyFont="1" applyFill="1" applyBorder="1" applyAlignment="1">
      <alignment vertical="center" wrapText="1"/>
    </xf>
    <xf numFmtId="0" fontId="43" fillId="17" borderId="3" xfId="0" applyFont="1" applyFill="1" applyBorder="1" applyAlignment="1">
      <alignment vertical="center" wrapText="1"/>
    </xf>
    <xf numFmtId="0" fontId="50" fillId="0" borderId="31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3" fillId="0" borderId="1" xfId="0" applyFont="1" applyBorder="1" applyAlignment="1">
      <alignment vertical="center" wrapText="1"/>
    </xf>
    <xf numFmtId="0" fontId="56" fillId="0" borderId="14" xfId="0" applyFont="1" applyBorder="1" applyAlignment="1">
      <alignment vertical="center" wrapText="1"/>
    </xf>
    <xf numFmtId="0" fontId="53" fillId="0" borderId="9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43" fillId="6" borderId="5" xfId="0" applyFont="1" applyFill="1" applyBorder="1" applyAlignment="1">
      <alignment vertical="center" wrapText="1"/>
    </xf>
    <xf numFmtId="0" fontId="49" fillId="6" borderId="3" xfId="0" applyFont="1" applyFill="1" applyBorder="1" applyAlignment="1">
      <alignment vertical="center" wrapText="1"/>
    </xf>
    <xf numFmtId="0" fontId="43" fillId="17" borderId="1" xfId="0" applyFont="1" applyFill="1" applyBorder="1" applyAlignment="1">
      <alignment vertical="center" wrapText="1"/>
    </xf>
    <xf numFmtId="0" fontId="49" fillId="17" borderId="14" xfId="0" applyFont="1" applyFill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8" fillId="0" borderId="43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0" fillId="0" borderId="51" xfId="0" applyBorder="1"/>
    <xf numFmtId="0" fontId="61" fillId="6" borderId="27" xfId="0" applyFont="1" applyFill="1" applyBorder="1" applyAlignment="1">
      <alignment horizontal="left" vertical="center" wrapText="1"/>
    </xf>
    <xf numFmtId="0" fontId="62" fillId="6" borderId="51" xfId="0" applyFont="1" applyFill="1" applyBorder="1" applyAlignment="1">
      <alignment horizontal="left"/>
    </xf>
    <xf numFmtId="0" fontId="4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17" borderId="3" xfId="0" applyFill="1" applyBorder="1" applyAlignment="1">
      <alignment vertical="center" wrapText="1"/>
    </xf>
    <xf numFmtId="0" fontId="63" fillId="0" borderId="5" xfId="0" applyFont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58" fillId="0" borderId="5" xfId="0" applyFont="1" applyBorder="1" applyAlignment="1">
      <alignment vertical="center" wrapText="1"/>
    </xf>
    <xf numFmtId="0" fontId="64" fillId="0" borderId="3" xfId="0" applyFont="1" applyBorder="1" applyAlignment="1">
      <alignment wrapText="1"/>
    </xf>
    <xf numFmtId="0" fontId="0" fillId="0" borderId="3" xfId="0" applyBorder="1"/>
    <xf numFmtId="0" fontId="0" fillId="0" borderId="26" xfId="0" applyBorder="1" applyAlignment="1">
      <alignment vertical="center"/>
    </xf>
    <xf numFmtId="0" fontId="33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4" fillId="0" borderId="31" xfId="0" applyFont="1" applyBorder="1" applyAlignment="1">
      <alignment horizontal="left" vertical="center" wrapText="1"/>
    </xf>
    <xf numFmtId="0" fontId="66" fillId="0" borderId="28" xfId="0" applyFont="1" applyBorder="1" applyAlignment="1">
      <alignment horizontal="left" vertical="center"/>
    </xf>
    <xf numFmtId="0" fontId="42" fillId="5" borderId="5" xfId="0" applyFont="1" applyFill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6" fillId="18" borderId="29" xfId="0" applyFont="1" applyFill="1" applyBorder="1" applyAlignment="1">
      <alignment vertical="center"/>
    </xf>
    <xf numFmtId="0" fontId="33" fillId="18" borderId="46" xfId="0" applyFont="1" applyFill="1" applyBorder="1" applyAlignment="1">
      <alignment vertical="center"/>
    </xf>
    <xf numFmtId="0" fontId="42" fillId="12" borderId="4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58" fillId="0" borderId="5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33" fillId="19" borderId="1" xfId="0" applyFont="1" applyFill="1" applyBorder="1" applyAlignment="1">
      <alignment vertical="center"/>
    </xf>
    <xf numFmtId="0" fontId="33" fillId="19" borderId="14" xfId="0" applyFont="1" applyFill="1" applyBorder="1" applyAlignment="1">
      <alignment vertical="center"/>
    </xf>
    <xf numFmtId="0" fontId="63" fillId="0" borderId="47" xfId="0" applyFont="1" applyBorder="1" applyAlignment="1">
      <alignment horizontal="center"/>
    </xf>
    <xf numFmtId="0" fontId="63" fillId="0" borderId="48" xfId="0" applyFont="1" applyBorder="1" applyAlignment="1">
      <alignment horizontal="center"/>
    </xf>
    <xf numFmtId="0" fontId="41" fillId="3" borderId="43" xfId="0" applyFont="1" applyFill="1" applyBorder="1" applyAlignment="1">
      <alignment horizontal="left" vertical="center"/>
    </xf>
    <xf numFmtId="0" fontId="41" fillId="3" borderId="44" xfId="0" applyFont="1" applyFill="1" applyBorder="1" applyAlignment="1">
      <alignment horizontal="left" vertical="center"/>
    </xf>
    <xf numFmtId="0" fontId="68" fillId="12" borderId="5" xfId="0" applyFont="1" applyFill="1" applyBorder="1" applyAlignment="1">
      <alignment horizontal="left" vertical="center" wrapText="1"/>
    </xf>
    <xf numFmtId="0" fontId="68" fillId="12" borderId="22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/>
    </xf>
    <xf numFmtId="0" fontId="60" fillId="0" borderId="14" xfId="0" applyFont="1" applyBorder="1" applyAlignment="1">
      <alignment vertical="center"/>
    </xf>
    <xf numFmtId="0" fontId="43" fillId="1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/>
    <xf numFmtId="0" fontId="0" fillId="0" borderId="0" xfId="0"/>
    <xf numFmtId="0" fontId="43" fillId="14" borderId="35" xfId="0" applyFont="1" applyFill="1" applyBorder="1" applyAlignment="1">
      <alignment horizontal="left" vertical="center" wrapText="1"/>
    </xf>
    <xf numFmtId="0" fontId="43" fillId="14" borderId="16" xfId="0" applyFont="1" applyFill="1" applyBorder="1" applyAlignment="1">
      <alignment horizontal="left" vertical="center" wrapText="1"/>
    </xf>
    <xf numFmtId="0" fontId="43" fillId="14" borderId="47" xfId="0" applyFont="1" applyFill="1" applyBorder="1" applyAlignment="1">
      <alignment horizontal="left" vertical="center" wrapText="1"/>
    </xf>
    <xf numFmtId="0" fontId="43" fillId="14" borderId="52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60" fillId="0" borderId="9" xfId="0" applyFont="1" applyBorder="1" applyAlignment="1">
      <alignment horizontal="left" vertical="center" wrapText="1"/>
    </xf>
    <xf numFmtId="0" fontId="30" fillId="0" borderId="5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0" fillId="0" borderId="54" xfId="0" applyBorder="1" applyAlignment="1">
      <alignment horizontal="left"/>
    </xf>
    <xf numFmtId="0" fontId="0" fillId="0" borderId="26" xfId="0" applyBorder="1" applyAlignment="1">
      <alignment horizontal="left"/>
    </xf>
    <xf numFmtId="0" fontId="20" fillId="4" borderId="29" xfId="0" applyFont="1" applyFill="1" applyBorder="1" applyAlignment="1">
      <alignment horizontal="left" vertical="center" wrapText="1" shrinkToFit="1"/>
    </xf>
    <xf numFmtId="0" fontId="20" fillId="4" borderId="30" xfId="0" applyFont="1" applyFill="1" applyBorder="1" applyAlignment="1">
      <alignment horizontal="left" vertical="center" wrapText="1" shrinkToFi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shrinkToFit="1"/>
    </xf>
    <xf numFmtId="0" fontId="12" fillId="4" borderId="3" xfId="0" applyFont="1" applyFill="1" applyBorder="1" applyAlignment="1">
      <alignment horizontal="left" vertical="center" shrinkToFit="1"/>
    </xf>
    <xf numFmtId="0" fontId="2" fillId="0" borderId="5" xfId="0" applyFont="1" applyBorder="1" applyAlignment="1"/>
    <xf numFmtId="0" fontId="2" fillId="0" borderId="3" xfId="0" applyFont="1" applyBorder="1" applyAlignment="1"/>
    <xf numFmtId="0" fontId="8" fillId="4" borderId="5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20" fillId="4" borderId="22" xfId="0" applyFont="1" applyFill="1" applyBorder="1" applyAlignment="1">
      <alignment horizontal="left" vertical="center" wrapText="1"/>
    </xf>
    <xf numFmtId="0" fontId="19" fillId="6" borderId="31" xfId="0" applyFont="1" applyFill="1" applyBorder="1" applyAlignment="1">
      <alignment vertical="center"/>
    </xf>
    <xf numFmtId="0" fontId="19" fillId="6" borderId="28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vertical="center" wrapText="1"/>
    </xf>
    <xf numFmtId="0" fontId="20" fillId="6" borderId="5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19" fillId="6" borderId="27" xfId="0" applyFont="1" applyFill="1" applyBorder="1" applyAlignment="1">
      <alignment vertical="center" wrapText="1"/>
    </xf>
    <xf numFmtId="0" fontId="19" fillId="6" borderId="26" xfId="0" applyFont="1" applyFill="1" applyBorder="1" applyAlignment="1">
      <alignment vertical="center" wrapText="1"/>
    </xf>
    <xf numFmtId="0" fontId="20" fillId="8" borderId="5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 wrapText="1"/>
    </xf>
    <xf numFmtId="3" fontId="9" fillId="3" borderId="14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0" fillId="4" borderId="29" xfId="0" applyFont="1" applyFill="1" applyBorder="1" applyAlignment="1">
      <alignment horizontal="left" vertical="center" wrapText="1"/>
    </xf>
    <xf numFmtId="0" fontId="21" fillId="4" borderId="30" xfId="0" applyFont="1" applyFill="1" applyBorder="1"/>
    <xf numFmtId="0" fontId="5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14" fillId="4" borderId="5" xfId="0" applyFont="1" applyFill="1" applyBorder="1" applyAlignment="1">
      <alignment vertical="center" shrinkToFit="1"/>
    </xf>
    <xf numFmtId="0" fontId="23" fillId="4" borderId="3" xfId="0" applyFont="1" applyFill="1" applyBorder="1" applyAlignment="1">
      <alignment vertical="center" shrinkToFit="1"/>
    </xf>
    <xf numFmtId="0" fontId="3" fillId="0" borderId="43" xfId="0" applyFont="1" applyFill="1" applyBorder="1" applyAlignment="1">
      <alignment horizontal="left" vertical="center" shrinkToFit="1"/>
    </xf>
    <xf numFmtId="0" fontId="3" fillId="0" borderId="58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left" vertical="center" shrinkToFit="1"/>
    </xf>
    <xf numFmtId="0" fontId="74" fillId="0" borderId="27" xfId="2" applyFont="1" applyBorder="1" applyAlignment="1">
      <alignment horizontal="left" vertical="center"/>
    </xf>
    <xf numFmtId="0" fontId="74" fillId="0" borderId="26" xfId="2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1" fillId="0" borderId="5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19" fillId="4" borderId="3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 shrinkToFi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5" xfId="0" applyFont="1" applyBorder="1"/>
    <xf numFmtId="0" fontId="2" fillId="0" borderId="3" xfId="0" applyFont="1" applyBorder="1"/>
    <xf numFmtId="0" fontId="10" fillId="8" borderId="5" xfId="0" applyFont="1" applyFill="1" applyBorder="1" applyAlignment="1">
      <alignment horizontal="left" vertical="center" wrapText="1"/>
    </xf>
    <xf numFmtId="0" fontId="0" fillId="8" borderId="4" xfId="0" applyFont="1" applyFill="1" applyBorder="1" applyAlignment="1">
      <alignment horizontal="left" vertical="center"/>
    </xf>
    <xf numFmtId="0" fontId="11" fillId="0" borderId="5" xfId="0" applyFont="1" applyBorder="1"/>
    <xf numFmtId="0" fontId="0" fillId="0" borderId="4" xfId="0" applyBorder="1"/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4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75" fillId="4" borderId="5" xfId="3" applyFont="1" applyFill="1" applyBorder="1" applyAlignment="1">
      <alignment vertical="top" wrapText="1"/>
    </xf>
    <xf numFmtId="0" fontId="75" fillId="4" borderId="4" xfId="3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</cellXfs>
  <cellStyles count="4">
    <cellStyle name="Čárka" xfId="1" builtinId="3"/>
    <cellStyle name="Normální" xfId="0" builtinId="0"/>
    <cellStyle name="Normální 37" xfId="2"/>
    <cellStyle name="Normální 46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Normal="100" workbookViewId="0">
      <selection activeCell="C19" sqref="C19"/>
    </sheetView>
  </sheetViews>
  <sheetFormatPr defaultRowHeight="15" x14ac:dyDescent="0.25"/>
  <cols>
    <col min="1" max="1" width="18.5703125" customWidth="1"/>
    <col min="2" max="2" width="37.7109375" customWidth="1"/>
    <col min="3" max="3" width="17.42578125" customWidth="1"/>
    <col min="4" max="4" width="17.7109375" customWidth="1"/>
    <col min="5" max="5" width="18" customWidth="1"/>
    <col min="6" max="6" width="12.140625" customWidth="1"/>
    <col min="7" max="7" width="23.5703125" customWidth="1"/>
    <col min="8" max="8" width="26.28515625" customWidth="1"/>
  </cols>
  <sheetData>
    <row r="1" spans="1:8" ht="26.25" customHeight="1" thickBot="1" x14ac:dyDescent="0.3">
      <c r="A1" s="395" t="s">
        <v>87</v>
      </c>
      <c r="B1" s="396"/>
      <c r="C1" s="396"/>
      <c r="D1" s="396"/>
      <c r="E1" s="396"/>
    </row>
    <row r="2" spans="1:8" ht="45" customHeight="1" thickBot="1" x14ac:dyDescent="0.3">
      <c r="A2" s="137" t="s">
        <v>0</v>
      </c>
      <c r="B2" s="137" t="s">
        <v>88</v>
      </c>
      <c r="C2" s="137" t="s">
        <v>89</v>
      </c>
      <c r="D2" s="138" t="s">
        <v>90</v>
      </c>
      <c r="E2" s="139" t="s">
        <v>91</v>
      </c>
    </row>
    <row r="3" spans="1:8" ht="17.25" customHeight="1" thickBot="1" x14ac:dyDescent="0.3">
      <c r="A3" s="140" t="s">
        <v>92</v>
      </c>
      <c r="B3" s="141"/>
      <c r="C3" s="142"/>
      <c r="D3" s="143"/>
      <c r="E3" s="144"/>
    </row>
    <row r="4" spans="1:8" ht="15.75" customHeight="1" thickBot="1" x14ac:dyDescent="0.3">
      <c r="A4" s="145" t="s">
        <v>93</v>
      </c>
      <c r="B4" s="142"/>
      <c r="C4" s="142"/>
      <c r="D4" s="142"/>
      <c r="E4" s="146"/>
    </row>
    <row r="5" spans="1:8" x14ac:dyDescent="0.25">
      <c r="A5" s="147" t="s">
        <v>94</v>
      </c>
      <c r="B5" s="148"/>
      <c r="C5" s="149"/>
      <c r="D5" s="150"/>
      <c r="E5" s="151"/>
    </row>
    <row r="6" spans="1:8" ht="14.25" customHeight="1" x14ac:dyDescent="0.25">
      <c r="A6" s="152" t="s">
        <v>94</v>
      </c>
      <c r="B6" s="153" t="s">
        <v>95</v>
      </c>
      <c r="C6" s="154">
        <v>23000000</v>
      </c>
      <c r="D6" s="154">
        <v>23000000</v>
      </c>
      <c r="E6" s="155">
        <v>28336381.080000002</v>
      </c>
      <c r="H6" t="s">
        <v>96</v>
      </c>
    </row>
    <row r="7" spans="1:8" ht="14.25" customHeight="1" x14ac:dyDescent="0.25">
      <c r="A7" s="152" t="s">
        <v>94</v>
      </c>
      <c r="B7" s="153" t="s">
        <v>97</v>
      </c>
      <c r="C7" s="154">
        <v>20000000</v>
      </c>
      <c r="D7" s="154">
        <v>20000000</v>
      </c>
      <c r="E7" s="155">
        <v>14921340.120000001</v>
      </c>
    </row>
    <row r="8" spans="1:8" ht="14.25" customHeight="1" x14ac:dyDescent="0.25">
      <c r="A8" s="152" t="s">
        <v>94</v>
      </c>
      <c r="B8" s="153" t="s">
        <v>98</v>
      </c>
      <c r="C8" s="154">
        <v>27000000</v>
      </c>
      <c r="D8" s="154">
        <v>27000000</v>
      </c>
      <c r="E8" s="155">
        <v>24890866.52</v>
      </c>
    </row>
    <row r="9" spans="1:8" ht="14.25" customHeight="1" x14ac:dyDescent="0.25">
      <c r="A9" s="152" t="s">
        <v>94</v>
      </c>
      <c r="B9" s="153" t="s">
        <v>99</v>
      </c>
      <c r="C9" s="154">
        <v>16000000</v>
      </c>
      <c r="D9" s="154">
        <v>16000000</v>
      </c>
      <c r="E9" s="155">
        <v>17020186.619999997</v>
      </c>
    </row>
    <row r="10" spans="1:8" ht="13.5" customHeight="1" thickBot="1" x14ac:dyDescent="0.3">
      <c r="A10" s="393" t="s">
        <v>1</v>
      </c>
      <c r="B10" s="397"/>
      <c r="C10" s="156">
        <f>SUM(C6:C9)</f>
        <v>86000000</v>
      </c>
      <c r="D10" s="156">
        <f>SUM(D6:D9)</f>
        <v>86000000</v>
      </c>
      <c r="E10" s="157">
        <f>SUM(E6:E9)</f>
        <v>85168774.340000004</v>
      </c>
    </row>
    <row r="11" spans="1:8" x14ac:dyDescent="0.25">
      <c r="A11" s="147" t="s">
        <v>100</v>
      </c>
      <c r="C11" s="158"/>
      <c r="D11" s="159"/>
      <c r="E11" s="160"/>
    </row>
    <row r="12" spans="1:8" x14ac:dyDescent="0.25">
      <c r="A12" s="152" t="s">
        <v>100</v>
      </c>
      <c r="B12" s="153" t="s">
        <v>101</v>
      </c>
      <c r="C12" s="154">
        <v>22000000</v>
      </c>
      <c r="D12" s="154">
        <v>22000000</v>
      </c>
      <c r="E12" s="155">
        <v>19000000</v>
      </c>
    </row>
    <row r="13" spans="1:8" x14ac:dyDescent="0.25">
      <c r="A13" s="152" t="s">
        <v>100</v>
      </c>
      <c r="B13" s="153" t="s">
        <v>95</v>
      </c>
      <c r="C13" s="154">
        <v>26000000</v>
      </c>
      <c r="D13" s="154">
        <v>26000000</v>
      </c>
      <c r="E13" s="155">
        <v>26469609</v>
      </c>
      <c r="H13" t="s">
        <v>102</v>
      </c>
    </row>
    <row r="14" spans="1:8" x14ac:dyDescent="0.25">
      <c r="A14" s="152" t="s">
        <v>100</v>
      </c>
      <c r="B14" s="153" t="s">
        <v>99</v>
      </c>
      <c r="C14" s="154">
        <v>28000000</v>
      </c>
      <c r="D14" s="154">
        <v>28000000</v>
      </c>
      <c r="E14" s="155">
        <v>26304700</v>
      </c>
    </row>
    <row r="15" spans="1:8" ht="14.25" customHeight="1" thickBot="1" x14ac:dyDescent="0.3">
      <c r="A15" s="393" t="s">
        <v>2</v>
      </c>
      <c r="B15" s="397"/>
      <c r="C15" s="156">
        <f>SUM(C12:C14)</f>
        <v>76000000</v>
      </c>
      <c r="D15" s="156">
        <f>SUM(D12:D14)</f>
        <v>76000000</v>
      </c>
      <c r="E15" s="157">
        <f>SUM(E12:E14)</f>
        <v>71774309</v>
      </c>
    </row>
    <row r="16" spans="1:8" ht="13.5" customHeight="1" x14ac:dyDescent="0.25">
      <c r="A16" s="147" t="s">
        <v>103</v>
      </c>
      <c r="C16" s="161"/>
      <c r="D16" s="162"/>
      <c r="E16" s="163"/>
    </row>
    <row r="17" spans="1:5" x14ac:dyDescent="0.25">
      <c r="A17" s="152" t="s">
        <v>103</v>
      </c>
      <c r="B17" s="153" t="s">
        <v>95</v>
      </c>
      <c r="C17" s="154">
        <v>38000000</v>
      </c>
      <c r="D17" s="154">
        <v>38000000</v>
      </c>
      <c r="E17" s="155">
        <v>12909503</v>
      </c>
    </row>
    <row r="18" spans="1:5" x14ac:dyDescent="0.25">
      <c r="A18" s="152" t="s">
        <v>103</v>
      </c>
      <c r="B18" s="153" t="s">
        <v>97</v>
      </c>
      <c r="C18" s="154">
        <v>15000000</v>
      </c>
      <c r="D18" s="154">
        <v>15000000</v>
      </c>
      <c r="E18" s="155">
        <v>21815831.200000003</v>
      </c>
    </row>
    <row r="19" spans="1:5" x14ac:dyDescent="0.25">
      <c r="A19" s="152" t="s">
        <v>104</v>
      </c>
      <c r="B19" s="153" t="s">
        <v>101</v>
      </c>
      <c r="C19" s="154">
        <v>26000000</v>
      </c>
      <c r="D19" s="154">
        <v>26000000</v>
      </c>
      <c r="E19" s="155">
        <v>12558916</v>
      </c>
    </row>
    <row r="20" spans="1:5" x14ac:dyDescent="0.25">
      <c r="A20" s="152" t="s">
        <v>104</v>
      </c>
      <c r="B20" s="153" t="s">
        <v>99</v>
      </c>
      <c r="C20" s="154">
        <v>15000000</v>
      </c>
      <c r="D20" s="154">
        <v>15000000</v>
      </c>
      <c r="E20" s="155">
        <v>10548079.15</v>
      </c>
    </row>
    <row r="21" spans="1:5" ht="14.25" customHeight="1" thickBot="1" x14ac:dyDescent="0.3">
      <c r="A21" s="393" t="s">
        <v>3</v>
      </c>
      <c r="B21" s="397"/>
      <c r="C21" s="156">
        <f>SUM(C17:C20)</f>
        <v>94000000</v>
      </c>
      <c r="D21" s="156">
        <f>SUM(D17:D20)</f>
        <v>94000000</v>
      </c>
      <c r="E21" s="157">
        <f>SUM(E17:E20)</f>
        <v>57832329.350000001</v>
      </c>
    </row>
    <row r="22" spans="1:5" ht="12.75" customHeight="1" x14ac:dyDescent="0.25">
      <c r="A22" s="147" t="s">
        <v>105</v>
      </c>
      <c r="C22" s="161"/>
      <c r="D22" s="162"/>
      <c r="E22" s="163"/>
    </row>
    <row r="23" spans="1:5" x14ac:dyDescent="0.25">
      <c r="A23" s="152" t="s">
        <v>105</v>
      </c>
      <c r="B23" s="153" t="s">
        <v>97</v>
      </c>
      <c r="C23" s="154">
        <v>16000000</v>
      </c>
      <c r="D23" s="154">
        <v>16000000</v>
      </c>
      <c r="E23" s="155">
        <v>15014018</v>
      </c>
    </row>
    <row r="24" spans="1:5" x14ac:dyDescent="0.25">
      <c r="A24" s="152" t="s">
        <v>105</v>
      </c>
      <c r="B24" s="153" t="s">
        <v>101</v>
      </c>
      <c r="C24" s="154">
        <v>20000000</v>
      </c>
      <c r="D24" s="154">
        <v>20000000</v>
      </c>
      <c r="E24" s="155">
        <v>18320887.710000001</v>
      </c>
    </row>
    <row r="25" spans="1:5" x14ac:dyDescent="0.25">
      <c r="A25" s="152" t="s">
        <v>105</v>
      </c>
      <c r="B25" s="153" t="s">
        <v>99</v>
      </c>
      <c r="C25" s="154">
        <v>18000000</v>
      </c>
      <c r="D25" s="154">
        <v>18000000</v>
      </c>
      <c r="E25" s="155">
        <v>10356078.99</v>
      </c>
    </row>
    <row r="26" spans="1:5" ht="13.5" customHeight="1" thickBot="1" x14ac:dyDescent="0.3">
      <c r="A26" s="393" t="s">
        <v>4</v>
      </c>
      <c r="B26" s="397"/>
      <c r="C26" s="156">
        <f>SUM(C23:C25)</f>
        <v>54000000</v>
      </c>
      <c r="D26" s="156">
        <f>SUM(D23:D25)</f>
        <v>54000000</v>
      </c>
      <c r="E26" s="157">
        <f>SUM(E23:E25)</f>
        <v>43690984.700000003</v>
      </c>
    </row>
    <row r="27" spans="1:5" ht="13.5" customHeight="1" x14ac:dyDescent="0.25">
      <c r="A27" s="147" t="s">
        <v>106</v>
      </c>
      <c r="C27" s="161"/>
      <c r="D27" s="162"/>
      <c r="E27" s="163"/>
    </row>
    <row r="28" spans="1:5" x14ac:dyDescent="0.25">
      <c r="A28" s="152" t="s">
        <v>106</v>
      </c>
      <c r="B28" s="153" t="s">
        <v>101</v>
      </c>
      <c r="C28" s="154">
        <v>24000000</v>
      </c>
      <c r="D28" s="154">
        <v>22000000</v>
      </c>
      <c r="E28" s="155">
        <f>8841500+F28</f>
        <v>8841500</v>
      </c>
    </row>
    <row r="29" spans="1:5" x14ac:dyDescent="0.25">
      <c r="A29" s="152" t="s">
        <v>106</v>
      </c>
      <c r="B29" s="153" t="s">
        <v>95</v>
      </c>
      <c r="C29" s="154">
        <v>6000000</v>
      </c>
      <c r="D29" s="154">
        <v>6000000</v>
      </c>
      <c r="E29" s="164">
        <v>0</v>
      </c>
    </row>
    <row r="30" spans="1:5" ht="14.25" customHeight="1" thickBot="1" x14ac:dyDescent="0.3">
      <c r="A30" s="393" t="s">
        <v>5</v>
      </c>
      <c r="B30" s="397"/>
      <c r="C30" s="156">
        <f>SUM(C28:C29)</f>
        <v>30000000</v>
      </c>
      <c r="D30" s="156">
        <f>SUM(D28:D29)</f>
        <v>28000000</v>
      </c>
      <c r="E30" s="157">
        <f>SUM(E28:E29)</f>
        <v>8841500</v>
      </c>
    </row>
    <row r="31" spans="1:5" ht="13.5" customHeight="1" x14ac:dyDescent="0.25">
      <c r="A31" s="147" t="s">
        <v>107</v>
      </c>
      <c r="C31" s="161"/>
      <c r="D31" s="162"/>
      <c r="E31" s="163"/>
    </row>
    <row r="32" spans="1:5" x14ac:dyDescent="0.25">
      <c r="A32" s="152" t="s">
        <v>107</v>
      </c>
      <c r="B32" s="153" t="s">
        <v>101</v>
      </c>
      <c r="C32" s="154">
        <v>12000000</v>
      </c>
      <c r="D32" s="154">
        <v>10000000</v>
      </c>
      <c r="E32" s="155">
        <v>8965000</v>
      </c>
    </row>
    <row r="33" spans="1:7" x14ac:dyDescent="0.25">
      <c r="A33" s="152" t="s">
        <v>107</v>
      </c>
      <c r="B33" s="153" t="s">
        <v>99</v>
      </c>
      <c r="C33" s="154">
        <v>13000000</v>
      </c>
      <c r="D33" s="154">
        <v>13000000</v>
      </c>
      <c r="E33" s="155">
        <v>13208837</v>
      </c>
      <c r="G33" s="165"/>
    </row>
    <row r="34" spans="1:7" ht="14.25" customHeight="1" thickBot="1" x14ac:dyDescent="0.3">
      <c r="A34" s="393" t="s">
        <v>6</v>
      </c>
      <c r="B34" s="397"/>
      <c r="C34" s="156">
        <f>SUM(C32:C33)</f>
        <v>25000000</v>
      </c>
      <c r="D34" s="156">
        <f>SUM(D32:D33)</f>
        <v>23000000</v>
      </c>
      <c r="E34" s="157">
        <f>SUM(E32:E33)</f>
        <v>22173837</v>
      </c>
    </row>
    <row r="35" spans="1:7" s="168" customFormat="1" ht="13.5" customHeight="1" thickBot="1" x14ac:dyDescent="0.25">
      <c r="A35" s="398" t="s">
        <v>108</v>
      </c>
      <c r="B35" s="399"/>
      <c r="C35" s="166">
        <f>C10+C15+C21+C26+C30+C34</f>
        <v>365000000</v>
      </c>
      <c r="D35" s="166">
        <f t="shared" ref="D35:E35" si="0">D10+D15+D21+D26+D30+D34</f>
        <v>361000000</v>
      </c>
      <c r="E35" s="167">
        <f t="shared" si="0"/>
        <v>289481734.38999999</v>
      </c>
    </row>
    <row r="36" spans="1:7" s="168" customFormat="1" ht="10.5" customHeight="1" x14ac:dyDescent="0.2">
      <c r="A36" s="169"/>
      <c r="B36" s="170"/>
      <c r="C36" s="171"/>
      <c r="D36" s="171"/>
      <c r="E36" s="172"/>
    </row>
    <row r="37" spans="1:7" ht="15.75" customHeight="1" thickBot="1" x14ac:dyDescent="0.3">
      <c r="A37" s="173" t="s">
        <v>109</v>
      </c>
      <c r="B37" s="174"/>
      <c r="C37" s="174"/>
      <c r="D37" s="174"/>
      <c r="E37" s="175"/>
    </row>
    <row r="38" spans="1:7" x14ac:dyDescent="0.25">
      <c r="A38" s="147" t="s">
        <v>110</v>
      </c>
      <c r="B38" s="176"/>
      <c r="C38" s="177"/>
      <c r="D38" s="159"/>
      <c r="E38" s="160"/>
    </row>
    <row r="39" spans="1:7" x14ac:dyDescent="0.25">
      <c r="A39" s="152" t="s">
        <v>110</v>
      </c>
      <c r="B39" s="153" t="s">
        <v>99</v>
      </c>
      <c r="C39" s="154">
        <v>6000000</v>
      </c>
      <c r="D39" s="154">
        <v>6000000</v>
      </c>
      <c r="E39" s="155">
        <v>5941865</v>
      </c>
    </row>
    <row r="40" spans="1:7" ht="13.5" customHeight="1" thickBot="1" x14ac:dyDescent="0.3">
      <c r="A40" s="393" t="s">
        <v>111</v>
      </c>
      <c r="B40" s="397"/>
      <c r="C40" s="156">
        <f>SUM(C39:C39)</f>
        <v>6000000</v>
      </c>
      <c r="D40" s="156">
        <f>SUM(D39:D39)</f>
        <v>6000000</v>
      </c>
      <c r="E40" s="157">
        <f>SUM(E39:E39)</f>
        <v>5941865</v>
      </c>
    </row>
    <row r="41" spans="1:7" x14ac:dyDescent="0.25">
      <c r="A41" s="147" t="s">
        <v>112</v>
      </c>
      <c r="C41" s="161"/>
      <c r="D41" s="162"/>
      <c r="E41" s="163"/>
    </row>
    <row r="42" spans="1:7" x14ac:dyDescent="0.25">
      <c r="A42" s="152" t="s">
        <v>112</v>
      </c>
      <c r="B42" s="153" t="s">
        <v>95</v>
      </c>
      <c r="C42" s="154">
        <v>6289000</v>
      </c>
      <c r="D42" s="154">
        <v>289000</v>
      </c>
      <c r="E42" s="155">
        <f>378000+F42</f>
        <v>378000</v>
      </c>
    </row>
    <row r="43" spans="1:7" x14ac:dyDescent="0.25">
      <c r="A43" s="152" t="s">
        <v>112</v>
      </c>
      <c r="B43" s="153" t="s">
        <v>101</v>
      </c>
      <c r="C43" s="154">
        <v>3500000</v>
      </c>
      <c r="D43" s="154">
        <v>3500000</v>
      </c>
      <c r="E43" s="155">
        <v>3500000</v>
      </c>
    </row>
    <row r="44" spans="1:7" ht="13.5" customHeight="1" thickBot="1" x14ac:dyDescent="0.3">
      <c r="A44" s="393" t="s">
        <v>113</v>
      </c>
      <c r="B44" s="394"/>
      <c r="C44" s="156">
        <f>SUM(C42:C43)</f>
        <v>9789000</v>
      </c>
      <c r="D44" s="156">
        <f>SUM(D42:D43)</f>
        <v>3789000</v>
      </c>
      <c r="E44" s="157">
        <f>SUM(E42:E43)</f>
        <v>3878000</v>
      </c>
    </row>
    <row r="45" spans="1:7" x14ac:dyDescent="0.25">
      <c r="A45" s="147" t="s">
        <v>114</v>
      </c>
      <c r="C45" s="161"/>
      <c r="D45" s="162"/>
      <c r="E45" s="163"/>
    </row>
    <row r="46" spans="1:7" x14ac:dyDescent="0.25">
      <c r="A46" s="152" t="s">
        <v>114</v>
      </c>
      <c r="B46" s="153" t="s">
        <v>98</v>
      </c>
      <c r="C46" s="154">
        <v>13500000</v>
      </c>
      <c r="D46" s="154">
        <v>13500000</v>
      </c>
      <c r="E46" s="164">
        <v>0</v>
      </c>
    </row>
    <row r="47" spans="1:7" ht="14.25" customHeight="1" thickBot="1" x14ac:dyDescent="0.3">
      <c r="A47" s="393" t="s">
        <v>115</v>
      </c>
      <c r="B47" s="394"/>
      <c r="C47" s="156">
        <f>SUM(C46:C46)</f>
        <v>13500000</v>
      </c>
      <c r="D47" s="156">
        <f>SUM(D46:D46)</f>
        <v>13500000</v>
      </c>
      <c r="E47" s="178">
        <v>0</v>
      </c>
    </row>
    <row r="48" spans="1:7" x14ac:dyDescent="0.25">
      <c r="A48" s="147" t="s">
        <v>116</v>
      </c>
      <c r="C48" s="161"/>
      <c r="D48" s="162"/>
      <c r="E48" s="163"/>
    </row>
    <row r="49" spans="1:5" x14ac:dyDescent="0.25">
      <c r="A49" s="152" t="s">
        <v>116</v>
      </c>
      <c r="B49" s="153" t="s">
        <v>97</v>
      </c>
      <c r="C49" s="154">
        <v>1500000</v>
      </c>
      <c r="D49" s="154">
        <v>1500000</v>
      </c>
      <c r="E49" s="155">
        <v>1544189</v>
      </c>
    </row>
    <row r="50" spans="1:5" ht="14.25" customHeight="1" thickBot="1" x14ac:dyDescent="0.3">
      <c r="A50" s="393" t="s">
        <v>117</v>
      </c>
      <c r="B50" s="394"/>
      <c r="C50" s="156">
        <f>SUM(C49:C49)</f>
        <v>1500000</v>
      </c>
      <c r="D50" s="156">
        <f>SUM(D49:D49)</f>
        <v>1500000</v>
      </c>
      <c r="E50" s="157">
        <f>SUM(E49:E49)</f>
        <v>1544189</v>
      </c>
    </row>
    <row r="51" spans="1:5" ht="14.25" customHeight="1" thickBot="1" x14ac:dyDescent="0.3">
      <c r="A51" s="398" t="s">
        <v>118</v>
      </c>
      <c r="B51" s="399"/>
      <c r="C51" s="166">
        <f>C40+C44+C47+C50</f>
        <v>30789000</v>
      </c>
      <c r="D51" s="166">
        <f>D40+D44+D47+D50</f>
        <v>24789000</v>
      </c>
      <c r="E51" s="167">
        <f>E40+E44+E47+E50</f>
        <v>11364054</v>
      </c>
    </row>
    <row r="52" spans="1:5" s="168" customFormat="1" ht="10.5" customHeight="1" x14ac:dyDescent="0.2">
      <c r="A52" s="169"/>
      <c r="B52" s="170"/>
      <c r="C52" s="171"/>
      <c r="D52" s="171"/>
      <c r="E52" s="172"/>
    </row>
    <row r="53" spans="1:5" ht="15.75" customHeight="1" thickBot="1" x14ac:dyDescent="0.3">
      <c r="A53" s="173" t="s">
        <v>119</v>
      </c>
      <c r="B53" s="174"/>
      <c r="C53" s="174"/>
      <c r="D53" s="174"/>
      <c r="E53" s="175"/>
    </row>
    <row r="54" spans="1:5" ht="13.5" customHeight="1" x14ac:dyDescent="0.25">
      <c r="A54" s="147" t="s">
        <v>57</v>
      </c>
      <c r="B54" s="77"/>
      <c r="C54" s="177"/>
      <c r="D54" s="159"/>
      <c r="E54" s="160"/>
    </row>
    <row r="55" spans="1:5" ht="13.5" customHeight="1" x14ac:dyDescent="0.25">
      <c r="A55" s="152" t="s">
        <v>57</v>
      </c>
      <c r="B55" s="153" t="s">
        <v>120</v>
      </c>
      <c r="C55" s="158">
        <v>0</v>
      </c>
      <c r="D55" s="154">
        <v>11000000</v>
      </c>
      <c r="E55" s="155">
        <v>12458247</v>
      </c>
    </row>
    <row r="56" spans="1:5" ht="13.5" customHeight="1" thickBot="1" x14ac:dyDescent="0.3">
      <c r="A56" s="402" t="s">
        <v>121</v>
      </c>
      <c r="B56" s="403"/>
      <c r="C56" s="179">
        <v>0</v>
      </c>
      <c r="D56" s="156">
        <v>11000000</v>
      </c>
      <c r="E56" s="157">
        <v>12458247.279999999</v>
      </c>
    </row>
    <row r="57" spans="1:5" ht="13.5" customHeight="1" x14ac:dyDescent="0.25">
      <c r="A57" s="147" t="s">
        <v>122</v>
      </c>
      <c r="B57" s="176"/>
      <c r="C57" s="180"/>
      <c r="D57" s="181"/>
      <c r="E57" s="182"/>
    </row>
    <row r="58" spans="1:5" ht="13.5" customHeight="1" x14ac:dyDescent="0.25">
      <c r="A58" s="152" t="s">
        <v>122</v>
      </c>
      <c r="B58" s="153" t="s">
        <v>123</v>
      </c>
      <c r="C58" s="158">
        <v>0</v>
      </c>
      <c r="D58" s="154">
        <v>3500000</v>
      </c>
      <c r="E58" s="155">
        <v>2804577</v>
      </c>
    </row>
    <row r="59" spans="1:5" ht="13.5" customHeight="1" thickBot="1" x14ac:dyDescent="0.3">
      <c r="A59" s="402" t="s">
        <v>124</v>
      </c>
      <c r="B59" s="403"/>
      <c r="C59" s="179">
        <v>0</v>
      </c>
      <c r="D59" s="156">
        <v>3500000</v>
      </c>
      <c r="E59" s="157">
        <v>2804577.08</v>
      </c>
    </row>
    <row r="60" spans="1:5" ht="13.5" customHeight="1" x14ac:dyDescent="0.25">
      <c r="A60" s="183" t="s">
        <v>125</v>
      </c>
      <c r="B60" s="184"/>
      <c r="C60" s="185"/>
      <c r="D60" s="186"/>
      <c r="E60" s="187"/>
    </row>
    <row r="61" spans="1:5" ht="13.5" customHeight="1" x14ac:dyDescent="0.25">
      <c r="A61" s="152" t="s">
        <v>125</v>
      </c>
      <c r="B61" s="153" t="s">
        <v>126</v>
      </c>
      <c r="C61" s="158">
        <v>0</v>
      </c>
      <c r="D61" s="154">
        <v>0</v>
      </c>
      <c r="E61" s="155">
        <v>1700000</v>
      </c>
    </row>
    <row r="62" spans="1:5" ht="13.5" customHeight="1" thickBot="1" x14ac:dyDescent="0.3">
      <c r="A62" s="404" t="s">
        <v>126</v>
      </c>
      <c r="B62" s="405"/>
      <c r="C62" s="188">
        <v>0</v>
      </c>
      <c r="D62" s="156">
        <v>0</v>
      </c>
      <c r="E62" s="157">
        <v>1700000</v>
      </c>
    </row>
    <row r="63" spans="1:5" ht="13.5" customHeight="1" thickBot="1" x14ac:dyDescent="0.3">
      <c r="A63" s="398" t="s">
        <v>127</v>
      </c>
      <c r="B63" s="399"/>
      <c r="C63" s="189">
        <f>C56+C59+C62</f>
        <v>0</v>
      </c>
      <c r="D63" s="166">
        <f>D56+D59+D62</f>
        <v>14500000</v>
      </c>
      <c r="E63" s="167">
        <f>E56+E59+E62</f>
        <v>16962824.359999999</v>
      </c>
    </row>
    <row r="64" spans="1:5" ht="9.75" customHeight="1" thickBot="1" x14ac:dyDescent="0.3">
      <c r="A64" s="2"/>
      <c r="D64" s="165"/>
      <c r="E64" s="190"/>
    </row>
    <row r="65" spans="1:8" s="168" customFormat="1" ht="13.5" customHeight="1" thickBot="1" x14ac:dyDescent="0.3">
      <c r="A65" s="406" t="s">
        <v>128</v>
      </c>
      <c r="B65" s="407"/>
      <c r="C65" s="191">
        <f>C63+C51+C35</f>
        <v>395789000</v>
      </c>
      <c r="D65" s="191">
        <f>D63+D51+D35</f>
        <v>400289000</v>
      </c>
      <c r="E65" s="192">
        <f>E63+E51+E35</f>
        <v>317808612.75</v>
      </c>
      <c r="G65"/>
      <c r="H65"/>
    </row>
    <row r="66" spans="1:8" ht="9" customHeight="1" x14ac:dyDescent="0.25">
      <c r="A66" s="408"/>
      <c r="B66" s="409"/>
      <c r="C66" s="409"/>
      <c r="D66" s="409"/>
      <c r="E66" s="410"/>
    </row>
    <row r="67" spans="1:8" ht="15.75" customHeight="1" thickBot="1" x14ac:dyDescent="0.3">
      <c r="A67" s="173" t="s">
        <v>129</v>
      </c>
      <c r="B67" s="174"/>
      <c r="C67" s="174"/>
      <c r="D67" s="174"/>
      <c r="E67" s="175"/>
    </row>
    <row r="68" spans="1:8" ht="13.5" customHeight="1" x14ac:dyDescent="0.25">
      <c r="A68" s="147" t="s">
        <v>7</v>
      </c>
      <c r="C68" s="177"/>
      <c r="D68" s="159"/>
      <c r="E68" s="160"/>
    </row>
    <row r="69" spans="1:8" s="195" customFormat="1" ht="22.5" customHeight="1" x14ac:dyDescent="0.25">
      <c r="A69" s="193" t="s">
        <v>8</v>
      </c>
      <c r="B69" s="194" t="s">
        <v>130</v>
      </c>
      <c r="C69" s="154">
        <v>1500000</v>
      </c>
      <c r="D69" s="154">
        <v>1500000</v>
      </c>
      <c r="E69" s="155">
        <v>1249996.82</v>
      </c>
      <c r="H69"/>
    </row>
    <row r="70" spans="1:8" s="195" customFormat="1" ht="22.5" customHeight="1" x14ac:dyDescent="0.25">
      <c r="A70" s="193" t="s">
        <v>8</v>
      </c>
      <c r="B70" s="194" t="s">
        <v>51</v>
      </c>
      <c r="C70" s="154">
        <v>6000000</v>
      </c>
      <c r="D70" s="154">
        <v>6000000</v>
      </c>
      <c r="E70" s="155">
        <v>5686060</v>
      </c>
      <c r="H70"/>
    </row>
    <row r="71" spans="1:8" s="195" customFormat="1" x14ac:dyDescent="0.25">
      <c r="A71" s="193" t="s">
        <v>8</v>
      </c>
      <c r="B71" s="196" t="s">
        <v>131</v>
      </c>
      <c r="C71" s="154">
        <v>8000000</v>
      </c>
      <c r="D71" s="154">
        <v>6000000</v>
      </c>
      <c r="E71" s="155">
        <v>8814905</v>
      </c>
      <c r="H71"/>
    </row>
    <row r="72" spans="1:8" s="195" customFormat="1" x14ac:dyDescent="0.25">
      <c r="A72" s="193" t="s">
        <v>11</v>
      </c>
      <c r="B72" s="196" t="s">
        <v>132</v>
      </c>
      <c r="C72" s="154">
        <v>11000000</v>
      </c>
      <c r="D72" s="154">
        <v>11000000</v>
      </c>
      <c r="E72" s="155">
        <v>12188697</v>
      </c>
      <c r="H72"/>
    </row>
    <row r="73" spans="1:8" s="195" customFormat="1" x14ac:dyDescent="0.25">
      <c r="A73" s="193" t="s">
        <v>11</v>
      </c>
      <c r="B73" s="196" t="s">
        <v>133</v>
      </c>
      <c r="C73" s="154">
        <v>44000000</v>
      </c>
      <c r="D73" s="154">
        <v>44000000</v>
      </c>
      <c r="E73" s="155">
        <v>43948581.059999995</v>
      </c>
      <c r="H73"/>
    </row>
    <row r="74" spans="1:8" s="195" customFormat="1" x14ac:dyDescent="0.25">
      <c r="A74" s="193" t="s">
        <v>8</v>
      </c>
      <c r="B74" s="196" t="s">
        <v>134</v>
      </c>
      <c r="C74" s="154">
        <v>4000000</v>
      </c>
      <c r="D74" s="154">
        <v>3000000</v>
      </c>
      <c r="E74" s="155">
        <v>3894745</v>
      </c>
      <c r="H74"/>
    </row>
    <row r="75" spans="1:8" ht="14.25" customHeight="1" thickBot="1" x14ac:dyDescent="0.3">
      <c r="A75" s="411" t="s">
        <v>135</v>
      </c>
      <c r="B75" s="412"/>
      <c r="C75" s="197">
        <f>SUM(C69:C74)</f>
        <v>74500000</v>
      </c>
      <c r="D75" s="197">
        <f>SUM(D69:D74)</f>
        <v>71500000</v>
      </c>
      <c r="E75" s="198">
        <f>SUM(E69:E74)</f>
        <v>75782984.879999995</v>
      </c>
    </row>
    <row r="76" spans="1:8" ht="15.75" hidden="1" thickBot="1" x14ac:dyDescent="0.3">
      <c r="A76" s="199"/>
      <c r="B76" s="200"/>
      <c r="C76" s="201"/>
      <c r="D76" s="201"/>
      <c r="E76" s="202"/>
    </row>
    <row r="77" spans="1:8" ht="15.75" hidden="1" thickBot="1" x14ac:dyDescent="0.3">
      <c r="A77" s="203"/>
      <c r="B77" s="204"/>
      <c r="C77" s="204"/>
      <c r="D77" s="204"/>
      <c r="E77" s="205"/>
    </row>
    <row r="78" spans="1:8" ht="15.75" hidden="1" thickBot="1" x14ac:dyDescent="0.3">
      <c r="A78" s="203"/>
      <c r="B78" s="204"/>
      <c r="C78" s="204"/>
      <c r="D78" s="204"/>
      <c r="E78" s="205"/>
    </row>
    <row r="79" spans="1:8" ht="15.75" hidden="1" thickBot="1" x14ac:dyDescent="0.3">
      <c r="A79" s="203"/>
      <c r="B79" s="204"/>
      <c r="C79" s="204"/>
      <c r="D79" s="204"/>
      <c r="E79" s="205"/>
    </row>
    <row r="80" spans="1:8" ht="15.75" hidden="1" thickBot="1" x14ac:dyDescent="0.3">
      <c r="A80" s="203"/>
      <c r="B80" s="204"/>
      <c r="C80" s="204"/>
      <c r="D80" s="204"/>
      <c r="E80" s="205"/>
    </row>
    <row r="81" spans="1:8" ht="15.75" hidden="1" thickBot="1" x14ac:dyDescent="0.3">
      <c r="A81" s="203"/>
      <c r="B81" s="204"/>
      <c r="C81" s="204"/>
      <c r="D81" s="204"/>
      <c r="E81" s="205"/>
    </row>
    <row r="82" spans="1:8" ht="15.75" hidden="1" thickBot="1" x14ac:dyDescent="0.3">
      <c r="A82" s="203"/>
      <c r="B82" s="204"/>
      <c r="C82" s="204"/>
      <c r="D82" s="204"/>
      <c r="E82" s="205"/>
    </row>
    <row r="83" spans="1:8" ht="15.75" hidden="1" thickBot="1" x14ac:dyDescent="0.3">
      <c r="A83" s="203"/>
      <c r="B83" s="204"/>
      <c r="C83" s="204"/>
      <c r="D83" s="204"/>
      <c r="E83" s="205"/>
    </row>
    <row r="84" spans="1:8" ht="15.75" hidden="1" thickBot="1" x14ac:dyDescent="0.3">
      <c r="A84" s="413"/>
      <c r="B84" s="414"/>
      <c r="C84" s="414"/>
      <c r="D84" s="414"/>
      <c r="E84" s="415"/>
    </row>
    <row r="85" spans="1:8" ht="13.5" customHeight="1" x14ac:dyDescent="0.25">
      <c r="A85" s="147" t="s">
        <v>136</v>
      </c>
      <c r="C85" s="177"/>
      <c r="D85" s="159"/>
      <c r="E85" s="160"/>
    </row>
    <row r="86" spans="1:8" s="195" customFormat="1" ht="22.5" customHeight="1" x14ac:dyDescent="0.25">
      <c r="A86" s="193" t="s">
        <v>11</v>
      </c>
      <c r="B86" s="194" t="s">
        <v>137</v>
      </c>
      <c r="C86" s="154">
        <v>18700000</v>
      </c>
      <c r="D86" s="154">
        <v>18700000</v>
      </c>
      <c r="E86" s="155">
        <v>28123010.77</v>
      </c>
      <c r="H86"/>
    </row>
    <row r="87" spans="1:8" s="195" customFormat="1" ht="23.25" customHeight="1" x14ac:dyDescent="0.2">
      <c r="A87" s="193" t="s">
        <v>11</v>
      </c>
      <c r="B87" s="194" t="s">
        <v>138</v>
      </c>
      <c r="C87" s="154">
        <v>3300000</v>
      </c>
      <c r="D87" s="154">
        <v>3300000</v>
      </c>
      <c r="E87" s="155">
        <v>0</v>
      </c>
    </row>
    <row r="88" spans="1:8" s="195" customFormat="1" x14ac:dyDescent="0.2">
      <c r="A88" s="193" t="s">
        <v>11</v>
      </c>
      <c r="B88" s="196" t="s">
        <v>139</v>
      </c>
      <c r="C88" s="154">
        <v>5000000</v>
      </c>
      <c r="D88" s="154">
        <v>5000000</v>
      </c>
      <c r="E88" s="155">
        <v>3445731.45</v>
      </c>
    </row>
    <row r="89" spans="1:8" ht="24" customHeight="1" thickBot="1" x14ac:dyDescent="0.3">
      <c r="A89" s="411" t="s">
        <v>140</v>
      </c>
      <c r="B89" s="416"/>
      <c r="C89" s="197">
        <f>SUM(C83:C88)</f>
        <v>27000000</v>
      </c>
      <c r="D89" s="197">
        <f>SUM(D83:D88)</f>
        <v>27000000</v>
      </c>
      <c r="E89" s="198">
        <f>SUM(E83:E88)</f>
        <v>31568742.219999999</v>
      </c>
    </row>
    <row r="90" spans="1:8" ht="11.25" customHeight="1" x14ac:dyDescent="0.25">
      <c r="A90" s="417"/>
      <c r="B90" s="418"/>
      <c r="C90" s="418"/>
      <c r="D90" s="418"/>
      <c r="E90" s="419"/>
    </row>
    <row r="91" spans="1:8" ht="15" customHeight="1" thickBot="1" x14ac:dyDescent="0.3">
      <c r="A91" s="173" t="s">
        <v>141</v>
      </c>
      <c r="B91" s="206"/>
      <c r="C91" s="206"/>
      <c r="D91" s="206"/>
      <c r="E91" s="207"/>
    </row>
    <row r="92" spans="1:8" ht="23.25" x14ac:dyDescent="0.25">
      <c r="A92" s="152" t="s">
        <v>8</v>
      </c>
      <c r="B92" s="208" t="s">
        <v>142</v>
      </c>
      <c r="C92" s="154">
        <v>14752000</v>
      </c>
      <c r="D92" s="154">
        <v>11969259</v>
      </c>
      <c r="E92" s="155">
        <v>11958825</v>
      </c>
    </row>
    <row r="93" spans="1:8" x14ac:dyDescent="0.25">
      <c r="A93" s="152" t="s">
        <v>8</v>
      </c>
      <c r="B93" s="208" t="s">
        <v>15</v>
      </c>
      <c r="C93" s="154">
        <v>10125000</v>
      </c>
      <c r="D93" s="154">
        <f>10125000+2890109</f>
        <v>13015109</v>
      </c>
      <c r="E93" s="155">
        <v>10125000</v>
      </c>
    </row>
    <row r="94" spans="1:8" ht="23.25" x14ac:dyDescent="0.25">
      <c r="A94" s="152" t="s">
        <v>16</v>
      </c>
      <c r="B94" s="208" t="s">
        <v>17</v>
      </c>
      <c r="C94" s="154">
        <v>12000000</v>
      </c>
      <c r="D94" s="154">
        <v>12000000</v>
      </c>
      <c r="E94" s="155">
        <f>5229348.25+1038000</f>
        <v>6267348.25</v>
      </c>
    </row>
    <row r="95" spans="1:8" ht="13.5" customHeight="1" thickBot="1" x14ac:dyDescent="0.3">
      <c r="A95" s="400" t="s">
        <v>143</v>
      </c>
      <c r="B95" s="401"/>
      <c r="C95" s="209">
        <f>SUM(C92:C94)</f>
        <v>36877000</v>
      </c>
      <c r="D95" s="209">
        <f>SUM(D92:D94)</f>
        <v>36984368</v>
      </c>
      <c r="E95" s="210">
        <f>SUM(E92:E94)</f>
        <v>28351173.25</v>
      </c>
    </row>
    <row r="96" spans="1:8" ht="9" customHeight="1" thickBot="1" x14ac:dyDescent="0.3">
      <c r="A96" s="211"/>
      <c r="B96" s="212"/>
      <c r="C96" s="213"/>
      <c r="D96" s="213"/>
      <c r="E96" s="214"/>
    </row>
    <row r="97" spans="1:8" ht="13.5" customHeight="1" thickBot="1" x14ac:dyDescent="0.3">
      <c r="A97" s="406" t="s">
        <v>144</v>
      </c>
      <c r="B97" s="407"/>
      <c r="C97" s="191">
        <f>C75+C95+C89</f>
        <v>138377000</v>
      </c>
      <c r="D97" s="191">
        <f>D75+D95+D89</f>
        <v>135484368</v>
      </c>
      <c r="E97" s="192">
        <f>E75+E95+E89</f>
        <v>135702900.34999999</v>
      </c>
    </row>
    <row r="98" spans="1:8" ht="9" customHeight="1" x14ac:dyDescent="0.25">
      <c r="A98" s="211"/>
      <c r="B98" s="212"/>
      <c r="C98" s="212"/>
      <c r="D98" s="212"/>
      <c r="E98" s="215"/>
    </row>
    <row r="99" spans="1:8" ht="13.5" customHeight="1" x14ac:dyDescent="0.25">
      <c r="A99" s="422" t="s">
        <v>145</v>
      </c>
      <c r="B99" s="423"/>
      <c r="C99" s="216"/>
      <c r="D99" s="217"/>
      <c r="E99" s="155">
        <v>37830310</v>
      </c>
      <c r="G99" s="218"/>
    </row>
    <row r="100" spans="1:8" ht="13.5" customHeight="1" x14ac:dyDescent="0.25">
      <c r="A100" s="422" t="s">
        <v>146</v>
      </c>
      <c r="B100" s="423"/>
      <c r="C100" s="216"/>
      <c r="D100" s="217"/>
      <c r="E100" s="155">
        <f>E102-E99</f>
        <v>415681203.10000002</v>
      </c>
    </row>
    <row r="101" spans="1:8" ht="15" customHeight="1" thickBot="1" x14ac:dyDescent="0.3">
      <c r="A101" s="424"/>
      <c r="B101" s="425"/>
      <c r="C101" s="425"/>
      <c r="D101" s="425"/>
      <c r="E101" s="426"/>
      <c r="G101" s="218"/>
      <c r="H101" s="218"/>
    </row>
    <row r="102" spans="1:8" ht="19.5" customHeight="1" thickBot="1" x14ac:dyDescent="0.3">
      <c r="A102" s="427" t="s">
        <v>147</v>
      </c>
      <c r="B102" s="428"/>
      <c r="C102" s="219">
        <f>C97+C65</f>
        <v>534166000</v>
      </c>
      <c r="D102" s="219">
        <f>D97+D65</f>
        <v>535773368</v>
      </c>
      <c r="E102" s="220">
        <f>E97+E65</f>
        <v>453511513.10000002</v>
      </c>
      <c r="F102" s="218"/>
      <c r="G102" s="218"/>
      <c r="H102" s="218"/>
    </row>
    <row r="103" spans="1:8" ht="10.5" customHeight="1" thickBot="1" x14ac:dyDescent="0.3">
      <c r="A103" s="408"/>
      <c r="B103" s="409"/>
      <c r="C103" s="409"/>
      <c r="D103" s="409"/>
      <c r="E103" s="409"/>
      <c r="G103" s="218"/>
      <c r="H103" s="218"/>
    </row>
    <row r="104" spans="1:8" ht="13.5" customHeight="1" thickBot="1" x14ac:dyDescent="0.3">
      <c r="A104" s="429" t="s">
        <v>19</v>
      </c>
      <c r="B104" s="430"/>
      <c r="C104" s="430"/>
      <c r="D104" s="430"/>
      <c r="E104" s="430"/>
    </row>
    <row r="105" spans="1:8" x14ac:dyDescent="0.25">
      <c r="A105" s="431" t="s">
        <v>148</v>
      </c>
      <c r="B105" s="432"/>
      <c r="C105" s="433"/>
      <c r="D105" s="433"/>
      <c r="E105" s="433"/>
    </row>
    <row r="106" spans="1:8" ht="35.25" customHeight="1" x14ac:dyDescent="0.25">
      <c r="A106" s="221"/>
      <c r="B106" s="222"/>
      <c r="C106" s="223"/>
      <c r="D106" s="224"/>
      <c r="E106" s="224"/>
      <c r="H106" s="225"/>
    </row>
    <row r="107" spans="1:8" ht="13.5" customHeight="1" thickBot="1" x14ac:dyDescent="0.3">
      <c r="A107" s="434" t="s">
        <v>149</v>
      </c>
      <c r="B107" s="435"/>
      <c r="C107" s="226"/>
      <c r="D107" s="227">
        <v>0</v>
      </c>
      <c r="E107" s="227"/>
    </row>
    <row r="108" spans="1:8" ht="9.75" customHeight="1" x14ac:dyDescent="0.25">
      <c r="A108" s="436"/>
      <c r="B108" s="437"/>
      <c r="C108" s="437"/>
      <c r="D108" s="437"/>
      <c r="E108" s="437"/>
    </row>
    <row r="109" spans="1:8" ht="13.5" customHeight="1" x14ac:dyDescent="0.25">
      <c r="A109" s="438" t="s">
        <v>150</v>
      </c>
      <c r="B109" s="439"/>
      <c r="C109" s="440"/>
      <c r="D109" s="441"/>
      <c r="E109" s="441"/>
    </row>
    <row r="110" spans="1:8" ht="47.25" customHeight="1" x14ac:dyDescent="0.25">
      <c r="A110" s="221"/>
      <c r="B110" s="228"/>
      <c r="C110" s="229"/>
      <c r="D110" s="230"/>
      <c r="E110" s="230"/>
    </row>
    <row r="111" spans="1:8" ht="24.75" customHeight="1" x14ac:dyDescent="0.25">
      <c r="A111" s="221"/>
      <c r="B111" s="228"/>
      <c r="C111" s="229"/>
      <c r="D111" s="230"/>
      <c r="E111" s="230"/>
    </row>
    <row r="112" spans="1:8" ht="35.25" customHeight="1" x14ac:dyDescent="0.25">
      <c r="A112" s="221"/>
      <c r="B112" s="228"/>
      <c r="C112" s="229"/>
      <c r="D112" s="230"/>
      <c r="E112" s="230"/>
    </row>
    <row r="113" spans="1:5" ht="14.25" customHeight="1" thickBot="1" x14ac:dyDescent="0.3">
      <c r="A113" s="420" t="s">
        <v>151</v>
      </c>
      <c r="B113" s="421"/>
      <c r="C113" s="231"/>
      <c r="D113" s="232">
        <f>SUM(D110:D112)</f>
        <v>0</v>
      </c>
      <c r="E113" s="232"/>
    </row>
    <row r="114" spans="1:5" ht="9.75" customHeight="1" x14ac:dyDescent="0.25">
      <c r="A114" s="436"/>
      <c r="B114" s="437"/>
      <c r="C114" s="437"/>
      <c r="D114" s="437"/>
      <c r="E114" s="437"/>
    </row>
    <row r="115" spans="1:5" x14ac:dyDescent="0.25">
      <c r="A115" s="438" t="s">
        <v>26</v>
      </c>
      <c r="B115" s="439"/>
      <c r="C115" s="440"/>
      <c r="D115" s="441"/>
      <c r="E115" s="441"/>
    </row>
    <row r="116" spans="1:5" ht="27.75" customHeight="1" x14ac:dyDescent="0.25">
      <c r="A116" s="233"/>
      <c r="B116" s="222"/>
      <c r="C116" s="229"/>
      <c r="D116" s="230"/>
      <c r="E116" s="230"/>
    </row>
    <row r="117" spans="1:5" ht="34.5" customHeight="1" x14ac:dyDescent="0.25">
      <c r="A117" s="233"/>
      <c r="B117" s="222"/>
      <c r="C117" s="229"/>
      <c r="D117" s="230"/>
      <c r="E117" s="230"/>
    </row>
    <row r="118" spans="1:5" ht="57.75" customHeight="1" x14ac:dyDescent="0.25">
      <c r="A118" s="233"/>
      <c r="B118" s="222"/>
      <c r="C118" s="229"/>
      <c r="D118" s="230"/>
      <c r="E118" s="230"/>
    </row>
    <row r="119" spans="1:5" ht="36" customHeight="1" x14ac:dyDescent="0.25">
      <c r="A119" s="233"/>
      <c r="B119" s="222"/>
      <c r="C119" s="229"/>
      <c r="D119" s="230"/>
      <c r="E119" s="230"/>
    </row>
    <row r="120" spans="1:5" ht="38.25" customHeight="1" x14ac:dyDescent="0.25">
      <c r="A120" s="233"/>
      <c r="B120" s="222"/>
      <c r="C120" s="229"/>
      <c r="D120" s="230"/>
      <c r="E120" s="230"/>
    </row>
    <row r="121" spans="1:5" ht="24.75" customHeight="1" thickBot="1" x14ac:dyDescent="0.3">
      <c r="A121" s="443" t="s">
        <v>152</v>
      </c>
      <c r="B121" s="444"/>
      <c r="C121" s="234"/>
      <c r="D121" s="235">
        <f>SUM(D116:D120)</f>
        <v>0</v>
      </c>
      <c r="E121" s="235"/>
    </row>
    <row r="122" spans="1:5" ht="13.5" customHeight="1" thickBot="1" x14ac:dyDescent="0.3">
      <c r="A122" s="445" t="s">
        <v>153</v>
      </c>
      <c r="B122" s="446"/>
      <c r="C122" s="236"/>
      <c r="D122" s="237">
        <f>D121+D113+D107</f>
        <v>0</v>
      </c>
      <c r="E122" s="238"/>
    </row>
    <row r="123" spans="1:5" ht="18.75" customHeight="1" x14ac:dyDescent="0.25">
      <c r="A123" s="233"/>
      <c r="B123" s="222"/>
      <c r="C123" s="229"/>
      <c r="D123" s="230"/>
      <c r="E123" s="230"/>
    </row>
    <row r="124" spans="1:5" ht="13.5" customHeight="1" x14ac:dyDescent="0.25">
      <c r="A124" s="233"/>
      <c r="B124" s="222"/>
      <c r="C124" s="229"/>
      <c r="D124" s="230"/>
      <c r="E124" s="230"/>
    </row>
    <row r="125" spans="1:5" ht="13.5" customHeight="1" thickBot="1" x14ac:dyDescent="0.3">
      <c r="A125" s="233"/>
      <c r="B125" s="222"/>
      <c r="C125" s="229"/>
      <c r="D125" s="230"/>
      <c r="E125" s="230"/>
    </row>
    <row r="126" spans="1:5" ht="13.5" customHeight="1" thickBot="1" x14ac:dyDescent="0.3">
      <c r="A126" s="445" t="s">
        <v>154</v>
      </c>
      <c r="B126" s="446"/>
      <c r="C126" s="236"/>
      <c r="D126" s="237">
        <f>(D122+D123+D124+D125)-D113</f>
        <v>0</v>
      </c>
      <c r="E126" s="238"/>
    </row>
    <row r="127" spans="1:5" ht="10.5" customHeight="1" thickBot="1" x14ac:dyDescent="0.3">
      <c r="A127" s="239"/>
      <c r="B127" s="240"/>
      <c r="C127" s="241"/>
      <c r="D127" s="241"/>
      <c r="E127" s="241"/>
    </row>
    <row r="128" spans="1:5" x14ac:dyDescent="0.25">
      <c r="A128" s="447" t="s">
        <v>155</v>
      </c>
      <c r="B128" s="448"/>
      <c r="C128" s="449"/>
      <c r="D128" s="449"/>
      <c r="E128" s="449"/>
    </row>
    <row r="129" spans="1:5" ht="26.25" customHeight="1" x14ac:dyDescent="0.25">
      <c r="A129" s="221"/>
      <c r="B129" s="222"/>
      <c r="C129" s="242"/>
      <c r="D129" s="243"/>
      <c r="E129" s="243"/>
    </row>
    <row r="130" spans="1:5" ht="72" customHeight="1" x14ac:dyDescent="0.25">
      <c r="A130" s="221"/>
      <c r="B130" s="222"/>
      <c r="C130" s="242"/>
      <c r="D130" s="243"/>
      <c r="E130" s="243"/>
    </row>
    <row r="131" spans="1:5" ht="24" customHeight="1" x14ac:dyDescent="0.25">
      <c r="A131" s="221"/>
      <c r="B131" s="222"/>
      <c r="C131" s="242"/>
      <c r="D131" s="243"/>
      <c r="E131" s="243"/>
    </row>
    <row r="132" spans="1:5" ht="15.75" thickBot="1" x14ac:dyDescent="0.3">
      <c r="A132" s="443" t="s">
        <v>156</v>
      </c>
      <c r="B132" s="444"/>
      <c r="C132" s="244"/>
      <c r="D132" s="245">
        <f>SUM(D129:D131)</f>
        <v>0</v>
      </c>
      <c r="E132" s="245"/>
    </row>
    <row r="133" spans="1:5" ht="14.25" customHeight="1" thickBot="1" x14ac:dyDescent="0.3">
      <c r="A133" s="445" t="s">
        <v>157</v>
      </c>
      <c r="B133" s="446"/>
      <c r="C133" s="236"/>
      <c r="D133" s="237">
        <f>D132+D126</f>
        <v>0</v>
      </c>
      <c r="E133" s="246"/>
    </row>
    <row r="134" spans="1:5" x14ac:dyDescent="0.25">
      <c r="A134" s="450" t="s">
        <v>32</v>
      </c>
      <c r="B134" s="451"/>
      <c r="C134" s="451"/>
      <c r="D134" s="451"/>
      <c r="E134" s="451"/>
    </row>
    <row r="135" spans="1:5" x14ac:dyDescent="0.25">
      <c r="A135" s="442" t="s">
        <v>158</v>
      </c>
      <c r="B135" s="442"/>
      <c r="C135" s="247"/>
      <c r="D135" s="230"/>
      <c r="E135" s="230"/>
    </row>
    <row r="136" spans="1:5" x14ac:dyDescent="0.25">
      <c r="A136" s="452" t="s">
        <v>159</v>
      </c>
      <c r="B136" s="452"/>
      <c r="C136" s="248"/>
      <c r="D136" s="249"/>
      <c r="E136" s="249"/>
    </row>
    <row r="137" spans="1:5" x14ac:dyDescent="0.25">
      <c r="A137" s="442" t="s">
        <v>160</v>
      </c>
      <c r="B137" s="442"/>
      <c r="C137" s="247"/>
      <c r="D137" s="230"/>
      <c r="E137" s="230"/>
    </row>
    <row r="138" spans="1:5" x14ac:dyDescent="0.25">
      <c r="A138" s="250" t="s">
        <v>161</v>
      </c>
      <c r="B138" s="251"/>
      <c r="C138" s="252"/>
      <c r="D138" s="249"/>
      <c r="E138" s="249"/>
    </row>
    <row r="139" spans="1:5" ht="102.75" customHeight="1" x14ac:dyDescent="0.25">
      <c r="A139" s="221"/>
      <c r="B139" s="253"/>
      <c r="C139" s="229"/>
      <c r="D139" s="230"/>
      <c r="E139" s="230"/>
    </row>
    <row r="140" spans="1:5" ht="101.25" customHeight="1" thickBot="1" x14ac:dyDescent="0.3">
      <c r="A140" s="221"/>
      <c r="B140" s="253"/>
      <c r="C140" s="254"/>
      <c r="D140" s="255"/>
      <c r="E140" s="255"/>
    </row>
    <row r="141" spans="1:5" ht="14.25" customHeight="1" thickBot="1" x14ac:dyDescent="0.3">
      <c r="A141" s="455" t="s">
        <v>162</v>
      </c>
      <c r="B141" s="456"/>
      <c r="C141" s="256"/>
      <c r="D141" s="257">
        <f>D136+D138+D139</f>
        <v>0</v>
      </c>
      <c r="E141" s="257"/>
    </row>
    <row r="142" spans="1:5" ht="23.25" customHeight="1" thickBot="1" x14ac:dyDescent="0.3">
      <c r="A142" s="457" t="s">
        <v>163</v>
      </c>
      <c r="B142" s="458"/>
      <c r="C142" s="258"/>
      <c r="D142" s="259">
        <f>D133+D141</f>
        <v>0</v>
      </c>
      <c r="E142" s="259"/>
    </row>
    <row r="143" spans="1:5" ht="11.25" customHeight="1" thickBot="1" x14ac:dyDescent="0.3">
      <c r="A143" s="459"/>
      <c r="B143" s="460"/>
      <c r="C143" s="460"/>
      <c r="D143" s="460"/>
      <c r="E143" s="460"/>
    </row>
    <row r="144" spans="1:5" ht="14.25" customHeight="1" x14ac:dyDescent="0.25">
      <c r="A144" s="461" t="s">
        <v>36</v>
      </c>
      <c r="B144" s="433"/>
      <c r="C144" s="433"/>
      <c r="D144" s="433"/>
      <c r="E144" s="433"/>
    </row>
    <row r="145" spans="1:5" ht="12.75" customHeight="1" x14ac:dyDescent="0.25">
      <c r="A145" s="462" t="s">
        <v>37</v>
      </c>
      <c r="B145" s="463"/>
      <c r="C145" s="463"/>
      <c r="D145" s="463"/>
      <c r="E145" s="463"/>
    </row>
    <row r="146" spans="1:5" ht="60.75" customHeight="1" x14ac:dyDescent="0.25">
      <c r="A146" s="260"/>
      <c r="B146" s="261"/>
      <c r="C146" s="262"/>
      <c r="D146" s="263"/>
      <c r="E146" s="264"/>
    </row>
    <row r="147" spans="1:5" ht="24" customHeight="1" x14ac:dyDescent="0.25">
      <c r="A147" s="464" t="s">
        <v>164</v>
      </c>
      <c r="B147" s="465"/>
      <c r="C147" s="265"/>
      <c r="D147" s="266">
        <v>110000</v>
      </c>
      <c r="E147" s="267"/>
    </row>
    <row r="148" spans="1:5" x14ac:dyDescent="0.25">
      <c r="A148" s="466" t="s">
        <v>165</v>
      </c>
      <c r="B148" s="467"/>
      <c r="C148" s="468"/>
      <c r="D148" s="468"/>
      <c r="E148" s="469"/>
    </row>
    <row r="149" spans="1:5" ht="23.25" customHeight="1" thickBot="1" x14ac:dyDescent="0.3">
      <c r="A149" s="268"/>
      <c r="B149" s="269"/>
      <c r="C149" s="270"/>
      <c r="D149" s="271"/>
      <c r="E149" s="271"/>
    </row>
    <row r="150" spans="1:5" ht="14.25" customHeight="1" thickBot="1" x14ac:dyDescent="0.3">
      <c r="A150" s="445" t="s">
        <v>166</v>
      </c>
      <c r="B150" s="470"/>
      <c r="C150" s="272"/>
      <c r="D150" s="273">
        <f>D149+D147</f>
        <v>110000</v>
      </c>
      <c r="E150" s="274"/>
    </row>
    <row r="151" spans="1:5" ht="14.25" customHeight="1" thickBot="1" x14ac:dyDescent="0.3">
      <c r="A151" s="471" t="s">
        <v>167</v>
      </c>
      <c r="B151" s="472"/>
      <c r="C151" s="472"/>
      <c r="D151" s="472"/>
      <c r="E151" s="472"/>
    </row>
    <row r="152" spans="1:5" ht="14.25" customHeight="1" thickBot="1" x14ac:dyDescent="0.3">
      <c r="A152" s="473" t="s">
        <v>168</v>
      </c>
      <c r="B152" s="474"/>
      <c r="C152" s="475"/>
      <c r="D152" s="475"/>
      <c r="E152" s="475"/>
    </row>
    <row r="153" spans="1:5" x14ac:dyDescent="0.25">
      <c r="A153" s="275" t="s">
        <v>169</v>
      </c>
      <c r="B153" s="276"/>
      <c r="C153" s="276"/>
      <c r="D153" s="276"/>
      <c r="E153" s="277"/>
    </row>
    <row r="154" spans="1:5" x14ac:dyDescent="0.25">
      <c r="A154" s="453"/>
      <c r="B154" s="476"/>
      <c r="C154" s="278"/>
      <c r="D154" s="278"/>
      <c r="E154" s="279"/>
    </row>
    <row r="155" spans="1:5" x14ac:dyDescent="0.25">
      <c r="A155" s="453"/>
      <c r="B155" s="454"/>
      <c r="C155" s="278"/>
      <c r="D155" s="278"/>
      <c r="E155" s="279"/>
    </row>
    <row r="156" spans="1:5" x14ac:dyDescent="0.25">
      <c r="A156" s="453"/>
      <c r="B156" s="454"/>
      <c r="C156" s="280"/>
      <c r="D156" s="280"/>
      <c r="E156" s="281"/>
    </row>
    <row r="157" spans="1:5" ht="27" customHeight="1" thickBot="1" x14ac:dyDescent="0.3">
      <c r="A157" s="479"/>
      <c r="B157" s="480"/>
      <c r="C157" s="282"/>
      <c r="D157" s="278"/>
      <c r="E157" s="279"/>
    </row>
    <row r="158" spans="1:5" ht="15.75" thickBot="1" x14ac:dyDescent="0.3">
      <c r="A158" s="481" t="s">
        <v>170</v>
      </c>
      <c r="B158" s="478"/>
      <c r="C158" s="283"/>
      <c r="D158" s="284">
        <f>SUM(D154:D157)</f>
        <v>0</v>
      </c>
      <c r="E158" s="285"/>
    </row>
    <row r="159" spans="1:5" x14ac:dyDescent="0.25">
      <c r="A159" s="482"/>
      <c r="B159" s="483"/>
      <c r="C159" s="286"/>
      <c r="D159" s="278"/>
      <c r="E159" s="278"/>
    </row>
    <row r="160" spans="1:5" x14ac:dyDescent="0.25">
      <c r="A160" s="484"/>
      <c r="B160" s="485"/>
      <c r="C160" s="278"/>
      <c r="D160" s="278"/>
      <c r="E160" s="278"/>
    </row>
    <row r="161" spans="1:5" ht="23.25" customHeight="1" thickBot="1" x14ac:dyDescent="0.3">
      <c r="A161" s="486" t="s">
        <v>171</v>
      </c>
      <c r="B161" s="487"/>
      <c r="C161" s="287"/>
      <c r="D161" s="288">
        <f>SUM(D158:D160)</f>
        <v>0</v>
      </c>
      <c r="E161" s="289"/>
    </row>
    <row r="162" spans="1:5" ht="14.25" customHeight="1" thickBot="1" x14ac:dyDescent="0.3">
      <c r="A162" s="477"/>
      <c r="B162" s="478"/>
      <c r="C162" s="478"/>
      <c r="D162" s="478"/>
      <c r="E162" s="478"/>
    </row>
    <row r="163" spans="1:5" ht="9.75" customHeight="1" x14ac:dyDescent="0.25">
      <c r="A163" s="488" t="s">
        <v>172</v>
      </c>
      <c r="B163" s="489"/>
      <c r="C163" s="290"/>
      <c r="D163" s="291"/>
      <c r="E163" s="291"/>
    </row>
    <row r="164" spans="1:5" ht="15.75" thickBot="1" x14ac:dyDescent="0.3">
      <c r="A164" s="292" t="s">
        <v>173</v>
      </c>
      <c r="B164" s="293"/>
      <c r="C164" s="294"/>
      <c r="D164" s="294"/>
      <c r="E164" s="294"/>
    </row>
    <row r="165" spans="1:5" ht="15.75" thickBot="1" x14ac:dyDescent="0.3">
      <c r="A165" s="477"/>
      <c r="B165" s="478"/>
      <c r="C165" s="478"/>
      <c r="D165" s="478"/>
      <c r="E165" s="478"/>
    </row>
    <row r="166" spans="1:5" ht="10.5" customHeight="1" x14ac:dyDescent="0.25">
      <c r="A166" s="488" t="s">
        <v>165</v>
      </c>
      <c r="B166" s="489"/>
      <c r="C166" s="290"/>
      <c r="D166" s="291"/>
      <c r="E166" s="291"/>
    </row>
    <row r="167" spans="1:5" ht="15.75" thickBot="1" x14ac:dyDescent="0.3">
      <c r="A167" s="490"/>
      <c r="B167" s="491"/>
      <c r="C167" s="287"/>
      <c r="D167" s="294"/>
      <c r="E167" s="294"/>
    </row>
    <row r="168" spans="1:5" ht="15.75" thickBot="1" x14ac:dyDescent="0.3">
      <c r="A168" s="477"/>
      <c r="B168" s="478"/>
      <c r="C168" s="478"/>
      <c r="D168" s="478"/>
      <c r="E168" s="478"/>
    </row>
    <row r="169" spans="1:5" ht="11.25" customHeight="1" thickBot="1" x14ac:dyDescent="0.3">
      <c r="A169" s="494" t="s">
        <v>38</v>
      </c>
      <c r="B169" s="495"/>
      <c r="C169" s="295"/>
      <c r="D169" s="296">
        <f>D167+D164+D161</f>
        <v>0</v>
      </c>
      <c r="E169" s="296"/>
    </row>
    <row r="170" spans="1:5" x14ac:dyDescent="0.25">
      <c r="A170" s="297"/>
      <c r="B170" s="77"/>
      <c r="C170" s="77"/>
      <c r="D170" s="77"/>
      <c r="E170" s="77"/>
    </row>
    <row r="171" spans="1:5" ht="13.5" customHeight="1" thickBot="1" x14ac:dyDescent="0.3">
      <c r="A171" s="496" t="s">
        <v>174</v>
      </c>
      <c r="B171" s="497"/>
      <c r="C171" s="497"/>
      <c r="D171" s="497"/>
      <c r="E171" s="497"/>
    </row>
    <row r="172" spans="1:5" ht="15.75" thickBot="1" x14ac:dyDescent="0.3">
      <c r="A172" s="492" t="s">
        <v>175</v>
      </c>
      <c r="B172" s="493"/>
      <c r="C172" s="493"/>
      <c r="D172" s="493"/>
      <c r="E172" s="493"/>
    </row>
    <row r="173" spans="1:5" ht="14.25" customHeight="1" x14ac:dyDescent="0.25">
      <c r="A173" s="498" t="s">
        <v>176</v>
      </c>
      <c r="B173" s="499"/>
      <c r="C173" s="298"/>
      <c r="D173" s="298"/>
      <c r="E173" s="298"/>
    </row>
    <row r="174" spans="1:5" x14ac:dyDescent="0.25">
      <c r="A174" s="299"/>
      <c r="B174" s="300"/>
      <c r="C174" s="301"/>
      <c r="D174" s="301"/>
      <c r="E174" s="301"/>
    </row>
    <row r="175" spans="1:5" x14ac:dyDescent="0.25">
      <c r="A175" s="302"/>
      <c r="B175" s="300"/>
      <c r="C175" s="224"/>
      <c r="D175" s="301"/>
      <c r="E175" s="301"/>
    </row>
    <row r="176" spans="1:5" ht="17.25" customHeight="1" x14ac:dyDescent="0.25">
      <c r="A176" s="303"/>
      <c r="B176" s="300"/>
      <c r="C176" s="301"/>
      <c r="D176" s="301"/>
      <c r="E176" s="301"/>
    </row>
    <row r="177" spans="1:5" x14ac:dyDescent="0.25">
      <c r="A177" s="302"/>
      <c r="B177" s="300"/>
      <c r="C177" s="301"/>
      <c r="D177" s="301"/>
      <c r="E177" s="301"/>
    </row>
    <row r="178" spans="1:5" ht="15.75" thickBot="1" x14ac:dyDescent="0.3">
      <c r="A178" s="304"/>
      <c r="B178" s="305"/>
      <c r="C178" s="306"/>
      <c r="D178" s="306"/>
      <c r="E178" s="306"/>
    </row>
    <row r="179" spans="1:5" ht="15.75" thickBot="1" x14ac:dyDescent="0.3">
      <c r="A179" s="500" t="s">
        <v>177</v>
      </c>
      <c r="B179" s="501"/>
      <c r="C179" s="307"/>
      <c r="D179" s="308">
        <f>SUM(D174:D178)</f>
        <v>0</v>
      </c>
      <c r="E179" s="308"/>
    </row>
    <row r="180" spans="1:5" ht="13.5" customHeight="1" x14ac:dyDescent="0.25">
      <c r="A180" s="498" t="s">
        <v>178</v>
      </c>
      <c r="B180" s="499"/>
      <c r="C180" s="298"/>
      <c r="D180" s="298"/>
      <c r="E180" s="298"/>
    </row>
    <row r="181" spans="1:5" x14ac:dyDescent="0.25">
      <c r="A181" s="302"/>
      <c r="B181" s="300"/>
      <c r="C181" s="309"/>
      <c r="D181" s="301"/>
      <c r="E181" s="301"/>
    </row>
    <row r="182" spans="1:5" x14ac:dyDescent="0.25">
      <c r="A182" s="302"/>
      <c r="B182" s="300"/>
      <c r="C182" s="309"/>
      <c r="D182" s="301"/>
      <c r="E182" s="301"/>
    </row>
    <row r="183" spans="1:5" x14ac:dyDescent="0.25">
      <c r="A183" s="302"/>
      <c r="B183" s="300"/>
      <c r="C183" s="309"/>
      <c r="D183" s="301"/>
      <c r="E183" s="301"/>
    </row>
    <row r="184" spans="1:5" x14ac:dyDescent="0.25">
      <c r="A184" s="302"/>
      <c r="B184" s="300"/>
      <c r="C184" s="309"/>
      <c r="D184" s="301"/>
      <c r="E184" s="301"/>
    </row>
    <row r="185" spans="1:5" x14ac:dyDescent="0.25">
      <c r="A185" s="302"/>
      <c r="B185" s="300"/>
      <c r="C185" s="309"/>
      <c r="D185" s="301"/>
      <c r="E185" s="301"/>
    </row>
    <row r="186" spans="1:5" ht="15.75" thickBot="1" x14ac:dyDescent="0.3">
      <c r="A186" s="304"/>
      <c r="B186" s="305"/>
      <c r="C186" s="310"/>
      <c r="D186" s="306"/>
      <c r="E186" s="306"/>
    </row>
    <row r="187" spans="1:5" ht="15.75" thickBot="1" x14ac:dyDescent="0.3">
      <c r="A187" s="500" t="s">
        <v>179</v>
      </c>
      <c r="B187" s="501"/>
      <c r="C187" s="311"/>
      <c r="D187" s="308">
        <f>SUM(D181:D186)</f>
        <v>0</v>
      </c>
      <c r="E187" s="308"/>
    </row>
    <row r="188" spans="1:5" x14ac:dyDescent="0.25">
      <c r="A188" s="502" t="s">
        <v>180</v>
      </c>
      <c r="B188" s="503"/>
      <c r="C188" s="312"/>
      <c r="D188" s="313"/>
      <c r="E188" s="313"/>
    </row>
    <row r="189" spans="1:5" x14ac:dyDescent="0.25">
      <c r="A189" s="504" t="s">
        <v>57</v>
      </c>
      <c r="B189" s="505"/>
      <c r="C189" s="314"/>
      <c r="D189" s="315">
        <v>0</v>
      </c>
      <c r="E189" s="315"/>
    </row>
    <row r="190" spans="1:5" ht="15.75" thickBot="1" x14ac:dyDescent="0.3">
      <c r="A190" s="506"/>
      <c r="B190" s="507"/>
      <c r="C190" s="507"/>
      <c r="D190" s="507"/>
      <c r="E190" s="507"/>
    </row>
    <row r="191" spans="1:5" ht="10.5" customHeight="1" thickBot="1" x14ac:dyDescent="0.3">
      <c r="A191" s="508" t="s">
        <v>181</v>
      </c>
      <c r="B191" s="509"/>
      <c r="C191" s="318"/>
      <c r="D191" s="319">
        <f>D179+D187+D188</f>
        <v>0</v>
      </c>
      <c r="E191" s="319"/>
    </row>
    <row r="192" spans="1:5" ht="15.75" thickBot="1" x14ac:dyDescent="0.3">
      <c r="A192" s="2"/>
    </row>
    <row r="193" spans="1:8" ht="12" customHeight="1" thickBot="1" x14ac:dyDescent="0.3">
      <c r="A193" s="492" t="s">
        <v>182</v>
      </c>
      <c r="B193" s="493"/>
      <c r="C193" s="493"/>
      <c r="D193" s="493"/>
      <c r="E193" s="493"/>
    </row>
    <row r="194" spans="1:8" x14ac:dyDescent="0.25">
      <c r="A194" s="512"/>
      <c r="B194" s="513"/>
      <c r="C194" s="320"/>
      <c r="D194" s="321"/>
      <c r="E194" s="321"/>
      <c r="F194" s="322"/>
    </row>
    <row r="195" spans="1:8" x14ac:dyDescent="0.25">
      <c r="A195" s="514"/>
      <c r="B195" s="515"/>
      <c r="C195" s="300"/>
      <c r="D195" s="230"/>
      <c r="E195" s="230"/>
      <c r="F195" s="322"/>
    </row>
    <row r="196" spans="1:8" x14ac:dyDescent="0.25">
      <c r="A196" s="514"/>
      <c r="B196" s="515"/>
      <c r="C196" s="323"/>
      <c r="D196" s="230"/>
      <c r="E196" s="230"/>
      <c r="F196" s="322"/>
    </row>
    <row r="197" spans="1:8" x14ac:dyDescent="0.25">
      <c r="A197" s="514"/>
      <c r="B197" s="515"/>
      <c r="C197" s="323"/>
      <c r="D197" s="230"/>
      <c r="E197" s="230"/>
      <c r="F197" s="322"/>
    </row>
    <row r="198" spans="1:8" x14ac:dyDescent="0.25">
      <c r="A198" s="514"/>
      <c r="B198" s="515"/>
      <c r="C198" s="300"/>
      <c r="D198" s="230"/>
      <c r="E198" s="230"/>
      <c r="F198" s="322"/>
      <c r="H198" s="324"/>
    </row>
    <row r="199" spans="1:8" x14ac:dyDescent="0.25">
      <c r="A199" s="514"/>
      <c r="B199" s="515"/>
      <c r="C199" s="300"/>
      <c r="D199" s="230"/>
      <c r="E199" s="230"/>
      <c r="F199" s="322"/>
    </row>
    <row r="200" spans="1:8" ht="21.75" customHeight="1" x14ac:dyDescent="0.25">
      <c r="A200" s="514"/>
      <c r="B200" s="515"/>
      <c r="C200" s="323"/>
      <c r="D200" s="230"/>
      <c r="E200" s="230"/>
      <c r="F200" s="322"/>
    </row>
    <row r="201" spans="1:8" x14ac:dyDescent="0.25">
      <c r="A201" s="514"/>
      <c r="B201" s="515"/>
      <c r="C201" s="323"/>
      <c r="D201" s="230"/>
      <c r="E201" s="230"/>
      <c r="F201" s="322"/>
    </row>
    <row r="202" spans="1:8" x14ac:dyDescent="0.25">
      <c r="A202" s="514"/>
      <c r="B202" s="515"/>
      <c r="C202" s="323"/>
      <c r="D202" s="224"/>
      <c r="E202" s="224"/>
      <c r="F202" s="322"/>
    </row>
    <row r="203" spans="1:8" x14ac:dyDescent="0.25">
      <c r="A203" s="514"/>
      <c r="B203" s="516"/>
      <c r="C203" s="323"/>
      <c r="D203" s="224"/>
      <c r="E203" s="224"/>
      <c r="F203" s="322"/>
    </row>
    <row r="204" spans="1:8" ht="15.75" thickBot="1" x14ac:dyDescent="0.3">
      <c r="A204" s="510" t="s">
        <v>183</v>
      </c>
      <c r="B204" s="511"/>
      <c r="C204" s="325"/>
      <c r="D204" s="325">
        <f>SUM(D194:D203)</f>
        <v>0</v>
      </c>
      <c r="E204" s="326"/>
    </row>
    <row r="205" spans="1:8" ht="15.75" thickBot="1" x14ac:dyDescent="0.3">
      <c r="A205" s="2"/>
    </row>
    <row r="206" spans="1:8" ht="9.75" customHeight="1" thickBot="1" x14ac:dyDescent="0.3">
      <c r="A206" s="327" t="s">
        <v>184</v>
      </c>
      <c r="B206" s="328"/>
      <c r="C206" s="328"/>
      <c r="D206" s="328"/>
      <c r="E206" s="328"/>
    </row>
    <row r="207" spans="1:8" x14ac:dyDescent="0.25">
      <c r="A207" s="329"/>
      <c r="B207" s="330"/>
      <c r="C207" s="331"/>
      <c r="D207" s="332"/>
      <c r="E207" s="332"/>
    </row>
    <row r="208" spans="1:8" x14ac:dyDescent="0.25">
      <c r="A208" s="333"/>
      <c r="B208" s="334"/>
      <c r="C208" s="335"/>
      <c r="D208" s="336"/>
      <c r="E208" s="336"/>
    </row>
    <row r="209" spans="1:5" x14ac:dyDescent="0.25">
      <c r="A209" s="333"/>
      <c r="B209" s="334"/>
      <c r="C209" s="335"/>
      <c r="D209" s="336"/>
      <c r="E209" s="336"/>
    </row>
    <row r="210" spans="1:5" x14ac:dyDescent="0.25">
      <c r="A210" s="333"/>
      <c r="B210" s="334"/>
      <c r="C210" s="335"/>
      <c r="D210" s="336"/>
      <c r="E210" s="336"/>
    </row>
    <row r="211" spans="1:5" x14ac:dyDescent="0.25">
      <c r="A211" s="333"/>
      <c r="B211" s="334"/>
      <c r="C211" s="335"/>
      <c r="D211" s="336"/>
      <c r="E211" s="336"/>
    </row>
    <row r="212" spans="1:5" ht="23.25" customHeight="1" thickBot="1" x14ac:dyDescent="0.3">
      <c r="A212" s="510" t="s">
        <v>185</v>
      </c>
      <c r="B212" s="511"/>
      <c r="C212" s="325"/>
      <c r="D212" s="325">
        <f>SUM(D207:D211)</f>
        <v>0</v>
      </c>
      <c r="E212" s="326"/>
    </row>
    <row r="213" spans="1:5" ht="24.75" customHeight="1" x14ac:dyDescent="0.25"/>
  </sheetData>
  <mergeCells count="96">
    <mergeCell ref="A212:B212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193:E193"/>
    <mergeCell ref="A169:B169"/>
    <mergeCell ref="A171:E171"/>
    <mergeCell ref="A172:E172"/>
    <mergeCell ref="A173:B173"/>
    <mergeCell ref="A179:B179"/>
    <mergeCell ref="A180:B180"/>
    <mergeCell ref="A187:B187"/>
    <mergeCell ref="A188:B188"/>
    <mergeCell ref="A189:B189"/>
    <mergeCell ref="A190:E190"/>
    <mergeCell ref="A191:B191"/>
    <mergeCell ref="A168:E168"/>
    <mergeCell ref="A156:B156"/>
    <mergeCell ref="A157:B157"/>
    <mergeCell ref="A158:B158"/>
    <mergeCell ref="A159:B159"/>
    <mergeCell ref="A160:B160"/>
    <mergeCell ref="A161:B161"/>
    <mergeCell ref="A162:E162"/>
    <mergeCell ref="A163:B163"/>
    <mergeCell ref="A165:E165"/>
    <mergeCell ref="A166:B166"/>
    <mergeCell ref="A167:B167"/>
    <mergeCell ref="A155:B155"/>
    <mergeCell ref="A141:B141"/>
    <mergeCell ref="A142:B142"/>
    <mergeCell ref="A143:E143"/>
    <mergeCell ref="A144:E144"/>
    <mergeCell ref="A145:E145"/>
    <mergeCell ref="A147:B147"/>
    <mergeCell ref="A148:E148"/>
    <mergeCell ref="A150:B150"/>
    <mergeCell ref="A151:E151"/>
    <mergeCell ref="A152:E152"/>
    <mergeCell ref="A154:B154"/>
    <mergeCell ref="A137:B137"/>
    <mergeCell ref="A114:E114"/>
    <mergeCell ref="A115:E115"/>
    <mergeCell ref="A121:B121"/>
    <mergeCell ref="A122:B122"/>
    <mergeCell ref="A126:B126"/>
    <mergeCell ref="A128:E128"/>
    <mergeCell ref="A132:B132"/>
    <mergeCell ref="A133:B133"/>
    <mergeCell ref="A134:E134"/>
    <mergeCell ref="A135:B135"/>
    <mergeCell ref="A136:B136"/>
    <mergeCell ref="A113:B113"/>
    <mergeCell ref="A97:B97"/>
    <mergeCell ref="A99:B99"/>
    <mergeCell ref="A100:B100"/>
    <mergeCell ref="A101:E101"/>
    <mergeCell ref="A102:B102"/>
    <mergeCell ref="A103:E103"/>
    <mergeCell ref="A104:E104"/>
    <mergeCell ref="A105:E105"/>
    <mergeCell ref="A107:B107"/>
    <mergeCell ref="A108:E108"/>
    <mergeCell ref="A109:E109"/>
    <mergeCell ref="A95:B95"/>
    <mergeCell ref="A51:B51"/>
    <mergeCell ref="A56:B56"/>
    <mergeCell ref="A59:B59"/>
    <mergeCell ref="A62:B62"/>
    <mergeCell ref="A63:B63"/>
    <mergeCell ref="A65:B65"/>
    <mergeCell ref="A66:E66"/>
    <mergeCell ref="A75:B75"/>
    <mergeCell ref="A84:E84"/>
    <mergeCell ref="A89:B89"/>
    <mergeCell ref="A90:E90"/>
    <mergeCell ref="A50:B50"/>
    <mergeCell ref="A1:E1"/>
    <mergeCell ref="A10:B10"/>
    <mergeCell ref="A15:B15"/>
    <mergeCell ref="A21:B21"/>
    <mergeCell ref="A26:B26"/>
    <mergeCell ref="A30:B30"/>
    <mergeCell ref="A34:B34"/>
    <mergeCell ref="A35:B35"/>
    <mergeCell ref="A40:B40"/>
    <mergeCell ref="A44:B44"/>
    <mergeCell ref="A47:B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zoomScaleNormal="100" workbookViewId="0">
      <pane ySplit="2" topLeftCell="A88" activePane="bottomLeft" state="frozen"/>
      <selection pane="bottomLeft" activeCell="D103" sqref="D103"/>
    </sheetView>
  </sheetViews>
  <sheetFormatPr defaultRowHeight="15" x14ac:dyDescent="0.25"/>
  <cols>
    <col min="1" max="1" width="18.5703125" customWidth="1"/>
    <col min="2" max="2" width="37.7109375" customWidth="1"/>
    <col min="3" max="3" width="17.42578125" customWidth="1"/>
    <col min="4" max="4" width="17.7109375" customWidth="1"/>
    <col min="5" max="5" width="18" customWidth="1"/>
    <col min="6" max="6" width="16.140625" customWidth="1"/>
    <col min="7" max="7" width="23.5703125" customWidth="1"/>
    <col min="8" max="8" width="26.28515625" customWidth="1"/>
  </cols>
  <sheetData>
    <row r="1" spans="1:8" ht="26.25" customHeight="1" thickBot="1" x14ac:dyDescent="0.3">
      <c r="A1" s="517" t="s">
        <v>186</v>
      </c>
      <c r="B1" s="518"/>
      <c r="C1" s="518"/>
      <c r="D1" s="518"/>
      <c r="E1" s="518"/>
    </row>
    <row r="2" spans="1:8" ht="45" customHeight="1" thickBot="1" x14ac:dyDescent="0.3">
      <c r="A2" s="137" t="s">
        <v>0</v>
      </c>
      <c r="B2" s="137" t="s">
        <v>88</v>
      </c>
      <c r="C2" s="137" t="s">
        <v>187</v>
      </c>
      <c r="D2" s="138" t="s">
        <v>90</v>
      </c>
      <c r="E2" s="139" t="s">
        <v>188</v>
      </c>
    </row>
    <row r="3" spans="1:8" ht="17.25" customHeight="1" thickBot="1" x14ac:dyDescent="0.3">
      <c r="A3" s="140" t="s">
        <v>92</v>
      </c>
      <c r="B3" s="141"/>
      <c r="C3" s="142"/>
      <c r="D3" s="143"/>
      <c r="E3" s="144"/>
    </row>
    <row r="4" spans="1:8" ht="15.75" customHeight="1" thickBot="1" x14ac:dyDescent="0.3">
      <c r="A4" s="145" t="s">
        <v>93</v>
      </c>
      <c r="B4" s="142"/>
      <c r="C4" s="142"/>
      <c r="D4" s="142"/>
      <c r="E4" s="146"/>
    </row>
    <row r="5" spans="1:8" x14ac:dyDescent="0.25">
      <c r="A5" s="147" t="s">
        <v>94</v>
      </c>
      <c r="B5" s="148"/>
      <c r="C5" s="149"/>
      <c r="D5" s="150"/>
      <c r="E5" s="151"/>
    </row>
    <row r="6" spans="1:8" ht="14.25" customHeight="1" x14ac:dyDescent="0.25">
      <c r="A6" s="152" t="s">
        <v>94</v>
      </c>
      <c r="B6" s="153" t="s">
        <v>95</v>
      </c>
      <c r="C6" s="154">
        <v>24000000</v>
      </c>
      <c r="D6" s="154">
        <v>24000000</v>
      </c>
      <c r="E6" s="155">
        <v>0</v>
      </c>
      <c r="H6" t="s">
        <v>96</v>
      </c>
    </row>
    <row r="7" spans="1:8" ht="14.25" customHeight="1" x14ac:dyDescent="0.25">
      <c r="A7" s="152" t="s">
        <v>94</v>
      </c>
      <c r="B7" s="153" t="s">
        <v>97</v>
      </c>
      <c r="C7" s="154">
        <v>20000000</v>
      </c>
      <c r="D7" s="154">
        <v>13051192</v>
      </c>
      <c r="E7" s="155">
        <v>11621420.859999999</v>
      </c>
    </row>
    <row r="8" spans="1:8" ht="14.25" customHeight="1" x14ac:dyDescent="0.25">
      <c r="A8" s="152" t="s">
        <v>94</v>
      </c>
      <c r="B8" s="153" t="s">
        <v>98</v>
      </c>
      <c r="C8" s="154">
        <v>34000000</v>
      </c>
      <c r="D8" s="154">
        <v>34000000</v>
      </c>
      <c r="E8" s="155">
        <v>28589658.620000001</v>
      </c>
    </row>
    <row r="9" spans="1:8" ht="14.25" customHeight="1" x14ac:dyDescent="0.25">
      <c r="A9" s="152" t="s">
        <v>94</v>
      </c>
      <c r="B9" s="153" t="s">
        <v>99</v>
      </c>
      <c r="C9" s="154">
        <v>9000000</v>
      </c>
      <c r="D9" s="154">
        <v>288040</v>
      </c>
      <c r="E9" s="155">
        <v>6789390.6799999997</v>
      </c>
    </row>
    <row r="10" spans="1:8" ht="13.5" customHeight="1" thickBot="1" x14ac:dyDescent="0.3">
      <c r="A10" s="393" t="s">
        <v>1</v>
      </c>
      <c r="B10" s="397"/>
      <c r="C10" s="156">
        <f>SUM(C6:C9)</f>
        <v>87000000</v>
      </c>
      <c r="D10" s="156">
        <f>SUM(D6:D9)</f>
        <v>71339232</v>
      </c>
      <c r="E10" s="157">
        <f>SUM(E6:E9)</f>
        <v>47000470.160000004</v>
      </c>
    </row>
    <row r="11" spans="1:8" x14ac:dyDescent="0.25">
      <c r="A11" s="147" t="s">
        <v>100</v>
      </c>
      <c r="C11" s="159"/>
      <c r="D11" s="159"/>
      <c r="E11" s="160"/>
    </row>
    <row r="12" spans="1:8" x14ac:dyDescent="0.25">
      <c r="A12" s="152" t="s">
        <v>100</v>
      </c>
      <c r="B12" s="153" t="s">
        <v>101</v>
      </c>
      <c r="C12" s="154">
        <v>8000000</v>
      </c>
      <c r="D12" s="154">
        <v>8000000</v>
      </c>
      <c r="E12" s="155">
        <v>9000000</v>
      </c>
    </row>
    <row r="13" spans="1:8" x14ac:dyDescent="0.25">
      <c r="A13" s="152" t="s">
        <v>100</v>
      </c>
      <c r="B13" s="153" t="s">
        <v>95</v>
      </c>
      <c r="C13" s="154">
        <v>36000000</v>
      </c>
      <c r="D13" s="154">
        <v>36000000</v>
      </c>
      <c r="E13" s="155">
        <v>40122757.5</v>
      </c>
      <c r="H13" t="s">
        <v>102</v>
      </c>
    </row>
    <row r="14" spans="1:8" x14ac:dyDescent="0.25">
      <c r="A14" s="152" t="s">
        <v>100</v>
      </c>
      <c r="B14" s="153" t="s">
        <v>99</v>
      </c>
      <c r="C14" s="154">
        <v>34000000</v>
      </c>
      <c r="D14" s="154">
        <v>30606250</v>
      </c>
      <c r="E14" s="155">
        <v>26849457</v>
      </c>
      <c r="G14" s="165"/>
    </row>
    <row r="15" spans="1:8" ht="14.25" customHeight="1" thickBot="1" x14ac:dyDescent="0.3">
      <c r="A15" s="393" t="s">
        <v>2</v>
      </c>
      <c r="B15" s="397"/>
      <c r="C15" s="156">
        <f>SUM(C12:C14)</f>
        <v>78000000</v>
      </c>
      <c r="D15" s="156">
        <f>SUM(D12:D14)</f>
        <v>74606250</v>
      </c>
      <c r="E15" s="157">
        <f>SUM(E12:E14)</f>
        <v>75972214.5</v>
      </c>
    </row>
    <row r="16" spans="1:8" ht="13.5" customHeight="1" x14ac:dyDescent="0.25">
      <c r="A16" s="147" t="s">
        <v>103</v>
      </c>
      <c r="C16" s="162"/>
      <c r="D16" s="162"/>
      <c r="E16" s="163"/>
    </row>
    <row r="17" spans="1:7" x14ac:dyDescent="0.25">
      <c r="A17" s="152" t="s">
        <v>103</v>
      </c>
      <c r="B17" s="153" t="s">
        <v>95</v>
      </c>
      <c r="C17" s="154">
        <v>46000000</v>
      </c>
      <c r="D17" s="154">
        <v>46000000</v>
      </c>
      <c r="E17" s="155">
        <v>38624873.130000003</v>
      </c>
    </row>
    <row r="18" spans="1:7" x14ac:dyDescent="0.25">
      <c r="A18" s="152" t="s">
        <v>103</v>
      </c>
      <c r="B18" s="153" t="s">
        <v>97</v>
      </c>
      <c r="C18" s="154">
        <v>12000000</v>
      </c>
      <c r="D18" s="154">
        <v>12000000</v>
      </c>
      <c r="E18" s="155">
        <v>12472900</v>
      </c>
    </row>
    <row r="19" spans="1:7" x14ac:dyDescent="0.25">
      <c r="A19" s="152" t="s">
        <v>104</v>
      </c>
      <c r="B19" s="153" t="s">
        <v>101</v>
      </c>
      <c r="C19" s="154">
        <v>31000000</v>
      </c>
      <c r="D19" s="154">
        <v>31000000</v>
      </c>
      <c r="E19" s="155">
        <v>20879050.609999999</v>
      </c>
    </row>
    <row r="20" spans="1:7" x14ac:dyDescent="0.25">
      <c r="A20" s="152" t="s">
        <v>104</v>
      </c>
      <c r="B20" s="153" t="s">
        <v>99</v>
      </c>
      <c r="C20" s="154">
        <v>4000000</v>
      </c>
      <c r="D20" s="154">
        <v>149070</v>
      </c>
      <c r="E20" s="155">
        <v>4936337.5999999996</v>
      </c>
      <c r="G20" s="165"/>
    </row>
    <row r="21" spans="1:7" ht="14.25" customHeight="1" thickBot="1" x14ac:dyDescent="0.3">
      <c r="A21" s="393" t="s">
        <v>3</v>
      </c>
      <c r="B21" s="397"/>
      <c r="C21" s="156">
        <f>SUM(C17:C20)</f>
        <v>93000000</v>
      </c>
      <c r="D21" s="156">
        <f>SUM(D17:D20)</f>
        <v>89149070</v>
      </c>
      <c r="E21" s="157">
        <f>SUM(E17:E20)</f>
        <v>76913161.340000004</v>
      </c>
    </row>
    <row r="22" spans="1:7" ht="12.75" customHeight="1" x14ac:dyDescent="0.25">
      <c r="A22" s="147" t="s">
        <v>105</v>
      </c>
      <c r="C22" s="162"/>
      <c r="D22" s="162"/>
      <c r="E22" s="163"/>
    </row>
    <row r="23" spans="1:7" x14ac:dyDescent="0.25">
      <c r="A23" s="152" t="s">
        <v>105</v>
      </c>
      <c r="B23" s="153" t="s">
        <v>97</v>
      </c>
      <c r="C23" s="154">
        <v>20000000</v>
      </c>
      <c r="D23" s="154">
        <v>13996480</v>
      </c>
      <c r="E23" s="155">
        <v>13132664.16</v>
      </c>
    </row>
    <row r="24" spans="1:7" x14ac:dyDescent="0.25">
      <c r="A24" s="152" t="s">
        <v>105</v>
      </c>
      <c r="B24" s="153" t="s">
        <v>101</v>
      </c>
      <c r="C24" s="154">
        <v>20000000</v>
      </c>
      <c r="D24" s="154">
        <v>20000000</v>
      </c>
      <c r="E24" s="155">
        <v>14501640.859999999</v>
      </c>
    </row>
    <row r="25" spans="1:7" x14ac:dyDescent="0.25">
      <c r="A25" s="152" t="s">
        <v>105</v>
      </c>
      <c r="B25" s="153" t="s">
        <v>99</v>
      </c>
      <c r="C25" s="154">
        <v>17000000</v>
      </c>
      <c r="D25" s="154">
        <v>13019351</v>
      </c>
      <c r="E25" s="155">
        <v>12215372.800000001</v>
      </c>
    </row>
    <row r="26" spans="1:7" ht="13.5" customHeight="1" thickBot="1" x14ac:dyDescent="0.3">
      <c r="A26" s="393" t="s">
        <v>4</v>
      </c>
      <c r="B26" s="397"/>
      <c r="C26" s="156">
        <f>SUM(C23:C25)</f>
        <v>57000000</v>
      </c>
      <c r="D26" s="156">
        <f>SUM(D23:D25)</f>
        <v>47015831</v>
      </c>
      <c r="E26" s="157">
        <f>SUM(E23:E25)</f>
        <v>39849677.82</v>
      </c>
    </row>
    <row r="27" spans="1:7" ht="13.5" customHeight="1" x14ac:dyDescent="0.25">
      <c r="A27" s="147" t="s">
        <v>106</v>
      </c>
      <c r="C27" s="162"/>
      <c r="D27" s="162"/>
      <c r="E27" s="163"/>
    </row>
    <row r="28" spans="1:7" x14ac:dyDescent="0.25">
      <c r="A28" s="152" t="s">
        <v>106</v>
      </c>
      <c r="B28" s="153" t="s">
        <v>101</v>
      </c>
      <c r="C28" s="154">
        <v>23000000</v>
      </c>
      <c r="D28" s="154">
        <v>23000000</v>
      </c>
      <c r="E28" s="155">
        <v>23830725</v>
      </c>
      <c r="F28" s="165">
        <f t="shared" ref="F28:F53" si="0">+C28-D28</f>
        <v>0</v>
      </c>
    </row>
    <row r="29" spans="1:7" x14ac:dyDescent="0.25">
      <c r="A29" s="152" t="s">
        <v>106</v>
      </c>
      <c r="B29" s="153" t="s">
        <v>95</v>
      </c>
      <c r="C29" s="154">
        <v>8500000</v>
      </c>
      <c r="D29" s="154">
        <v>8500000</v>
      </c>
      <c r="E29" s="164">
        <v>0</v>
      </c>
      <c r="F29" s="165">
        <f t="shared" si="0"/>
        <v>0</v>
      </c>
    </row>
    <row r="30" spans="1:7" ht="14.25" customHeight="1" thickBot="1" x14ac:dyDescent="0.3">
      <c r="A30" s="393" t="s">
        <v>5</v>
      </c>
      <c r="B30" s="397"/>
      <c r="C30" s="156">
        <f>SUM(C28:C29)</f>
        <v>31500000</v>
      </c>
      <c r="D30" s="156">
        <f>SUM(D28:D29)</f>
        <v>31500000</v>
      </c>
      <c r="E30" s="157">
        <f>SUM(E28:E29)</f>
        <v>23830725</v>
      </c>
      <c r="F30" s="165">
        <f t="shared" si="0"/>
        <v>0</v>
      </c>
    </row>
    <row r="31" spans="1:7" ht="13.5" customHeight="1" x14ac:dyDescent="0.25">
      <c r="A31" s="147" t="s">
        <v>107</v>
      </c>
      <c r="C31" s="162"/>
      <c r="D31" s="162"/>
      <c r="E31" s="163"/>
      <c r="F31" s="165">
        <f t="shared" si="0"/>
        <v>0</v>
      </c>
    </row>
    <row r="32" spans="1:7" x14ac:dyDescent="0.25">
      <c r="A32" s="152" t="s">
        <v>107</v>
      </c>
      <c r="B32" s="153" t="s">
        <v>101</v>
      </c>
      <c r="C32" s="154"/>
      <c r="D32" s="154"/>
      <c r="E32" s="155">
        <v>0</v>
      </c>
      <c r="F32" s="165">
        <f t="shared" si="0"/>
        <v>0</v>
      </c>
    </row>
    <row r="33" spans="1:7" x14ac:dyDescent="0.25">
      <c r="A33" s="152" t="s">
        <v>107</v>
      </c>
      <c r="B33" s="153" t="s">
        <v>99</v>
      </c>
      <c r="C33" s="154">
        <v>31300000</v>
      </c>
      <c r="D33" s="154">
        <v>31300000</v>
      </c>
      <c r="E33" s="155">
        <v>12819900</v>
      </c>
      <c r="F33" s="165">
        <f t="shared" si="0"/>
        <v>0</v>
      </c>
      <c r="G33" s="165"/>
    </row>
    <row r="34" spans="1:7" ht="14.25" customHeight="1" thickBot="1" x14ac:dyDescent="0.3">
      <c r="A34" s="393" t="s">
        <v>6</v>
      </c>
      <c r="B34" s="397"/>
      <c r="C34" s="156">
        <f>SUM(C32:C33)</f>
        <v>31300000</v>
      </c>
      <c r="D34" s="156">
        <f>SUM(D32:D33)</f>
        <v>31300000</v>
      </c>
      <c r="E34" s="157">
        <f>SUM(E32:E33)</f>
        <v>12819900</v>
      </c>
      <c r="F34" s="165">
        <f t="shared" si="0"/>
        <v>0</v>
      </c>
    </row>
    <row r="35" spans="1:7" s="168" customFormat="1" ht="13.5" customHeight="1" thickBot="1" x14ac:dyDescent="0.3">
      <c r="A35" s="398" t="s">
        <v>108</v>
      </c>
      <c r="B35" s="399"/>
      <c r="C35" s="166">
        <f>C10+C15+C21+C26+C30+C34</f>
        <v>377800000</v>
      </c>
      <c r="D35" s="166">
        <f t="shared" ref="D35:E35" si="1">D10+D15+D21+D26+D30+D34</f>
        <v>344910383</v>
      </c>
      <c r="E35" s="167">
        <f t="shared" si="1"/>
        <v>276386148.81999999</v>
      </c>
      <c r="F35" s="165"/>
    </row>
    <row r="36" spans="1:7" s="168" customFormat="1" ht="10.5" customHeight="1" x14ac:dyDescent="0.25">
      <c r="A36" s="169"/>
      <c r="B36" s="170"/>
      <c r="C36" s="171"/>
      <c r="D36" s="171"/>
      <c r="E36" s="172"/>
      <c r="F36" s="165">
        <f t="shared" si="0"/>
        <v>0</v>
      </c>
    </row>
    <row r="37" spans="1:7" ht="15.75" customHeight="1" thickBot="1" x14ac:dyDescent="0.3">
      <c r="A37" s="173" t="s">
        <v>109</v>
      </c>
      <c r="B37" s="174"/>
      <c r="C37" s="174"/>
      <c r="D37" s="174"/>
      <c r="E37" s="175"/>
      <c r="F37" s="165">
        <f t="shared" si="0"/>
        <v>0</v>
      </c>
    </row>
    <row r="38" spans="1:7" x14ac:dyDescent="0.25">
      <c r="A38" s="147" t="s">
        <v>112</v>
      </c>
      <c r="C38" s="162"/>
      <c r="D38" s="162"/>
      <c r="E38" s="163"/>
      <c r="F38" s="165">
        <f t="shared" si="0"/>
        <v>0</v>
      </c>
    </row>
    <row r="39" spans="1:7" x14ac:dyDescent="0.25">
      <c r="A39" s="152" t="s">
        <v>112</v>
      </c>
      <c r="B39" s="153" t="s">
        <v>95</v>
      </c>
      <c r="C39" s="154"/>
      <c r="D39" s="154"/>
      <c r="E39" s="155"/>
      <c r="F39" s="165">
        <f t="shared" si="0"/>
        <v>0</v>
      </c>
    </row>
    <row r="40" spans="1:7" x14ac:dyDescent="0.25">
      <c r="A40" s="152" t="s">
        <v>112</v>
      </c>
      <c r="B40" s="153" t="s">
        <v>101</v>
      </c>
      <c r="C40" s="154">
        <v>2500000</v>
      </c>
      <c r="D40" s="154">
        <v>2500000</v>
      </c>
      <c r="E40" s="155">
        <v>3000000</v>
      </c>
      <c r="F40" s="165">
        <f t="shared" si="0"/>
        <v>0</v>
      </c>
    </row>
    <row r="41" spans="1:7" ht="13.5" customHeight="1" thickBot="1" x14ac:dyDescent="0.3">
      <c r="A41" s="393" t="s">
        <v>113</v>
      </c>
      <c r="B41" s="394"/>
      <c r="C41" s="156">
        <f>SUM(C39:C40)</f>
        <v>2500000</v>
      </c>
      <c r="D41" s="156">
        <f>SUM(D39:D40)</f>
        <v>2500000</v>
      </c>
      <c r="E41" s="157">
        <f>SUM(E39:E40)</f>
        <v>3000000</v>
      </c>
      <c r="F41" s="165">
        <f t="shared" si="0"/>
        <v>0</v>
      </c>
    </row>
    <row r="42" spans="1:7" x14ac:dyDescent="0.25">
      <c r="A42" s="147" t="s">
        <v>114</v>
      </c>
      <c r="C42" s="162"/>
      <c r="D42" s="162"/>
      <c r="E42" s="163"/>
      <c r="F42" s="165">
        <f t="shared" si="0"/>
        <v>0</v>
      </c>
    </row>
    <row r="43" spans="1:7" x14ac:dyDescent="0.25">
      <c r="A43" s="152" t="s">
        <v>114</v>
      </c>
      <c r="B43" s="153" t="s">
        <v>98</v>
      </c>
      <c r="C43" s="154">
        <v>3500000</v>
      </c>
      <c r="D43" s="154">
        <v>3500000</v>
      </c>
      <c r="E43" s="164">
        <v>0</v>
      </c>
      <c r="F43" s="165">
        <f t="shared" si="0"/>
        <v>0</v>
      </c>
    </row>
    <row r="44" spans="1:7" ht="14.25" customHeight="1" thickBot="1" x14ac:dyDescent="0.3">
      <c r="A44" s="393" t="s">
        <v>115</v>
      </c>
      <c r="B44" s="394"/>
      <c r="C44" s="156">
        <f>SUM(C43:C43)</f>
        <v>3500000</v>
      </c>
      <c r="D44" s="156">
        <f>SUM(D43:D43)</f>
        <v>3500000</v>
      </c>
      <c r="E44" s="178">
        <v>0</v>
      </c>
      <c r="F44" s="165">
        <f t="shared" si="0"/>
        <v>0</v>
      </c>
    </row>
    <row r="45" spans="1:7" x14ac:dyDescent="0.25">
      <c r="A45" s="147" t="s">
        <v>116</v>
      </c>
      <c r="C45" s="162"/>
      <c r="D45" s="162"/>
      <c r="E45" s="163"/>
      <c r="F45" s="165">
        <f t="shared" si="0"/>
        <v>0</v>
      </c>
    </row>
    <row r="46" spans="1:7" x14ac:dyDescent="0.25">
      <c r="A46" s="152" t="s">
        <v>116</v>
      </c>
      <c r="B46" s="153" t="s">
        <v>97</v>
      </c>
      <c r="C46" s="154"/>
      <c r="D46" s="154"/>
      <c r="E46" s="155"/>
      <c r="F46" s="165">
        <f t="shared" si="0"/>
        <v>0</v>
      </c>
    </row>
    <row r="47" spans="1:7" ht="14.25" customHeight="1" thickBot="1" x14ac:dyDescent="0.3">
      <c r="A47" s="393" t="s">
        <v>117</v>
      </c>
      <c r="B47" s="394"/>
      <c r="C47" s="156">
        <f>SUM(C46:C46)</f>
        <v>0</v>
      </c>
      <c r="D47" s="156">
        <f>SUM(D46:D46)</f>
        <v>0</v>
      </c>
      <c r="E47" s="157">
        <f>SUM(E46:E46)</f>
        <v>0</v>
      </c>
      <c r="F47" s="165">
        <f t="shared" si="0"/>
        <v>0</v>
      </c>
    </row>
    <row r="48" spans="1:7" ht="14.25" customHeight="1" thickBot="1" x14ac:dyDescent="0.3">
      <c r="A48" s="398" t="s">
        <v>118</v>
      </c>
      <c r="B48" s="399"/>
      <c r="C48" s="166">
        <f>+C41+C44+C47</f>
        <v>6000000</v>
      </c>
      <c r="D48" s="166">
        <f>+D41+D44+D47</f>
        <v>6000000</v>
      </c>
      <c r="E48" s="167">
        <f>+E41+E44+E47</f>
        <v>3000000</v>
      </c>
      <c r="F48" s="165">
        <f t="shared" si="0"/>
        <v>0</v>
      </c>
    </row>
    <row r="49" spans="1:8" s="168" customFormat="1" ht="10.5" customHeight="1" x14ac:dyDescent="0.25">
      <c r="A49" s="169"/>
      <c r="B49" s="170"/>
      <c r="C49" s="171"/>
      <c r="D49" s="171"/>
      <c r="E49" s="172"/>
      <c r="F49" s="165">
        <f t="shared" si="0"/>
        <v>0</v>
      </c>
    </row>
    <row r="50" spans="1:8" ht="15.75" customHeight="1" thickBot="1" x14ac:dyDescent="0.3">
      <c r="A50" s="173" t="s">
        <v>119</v>
      </c>
      <c r="B50" s="174"/>
      <c r="C50" s="174"/>
      <c r="D50" s="174"/>
      <c r="E50" s="175"/>
      <c r="F50" s="165">
        <f t="shared" si="0"/>
        <v>0</v>
      </c>
    </row>
    <row r="51" spans="1:8" ht="13.5" customHeight="1" x14ac:dyDescent="0.25">
      <c r="A51" s="147" t="s">
        <v>57</v>
      </c>
      <c r="B51" s="77"/>
      <c r="C51" s="159"/>
      <c r="D51" s="159"/>
      <c r="E51" s="160"/>
      <c r="F51" s="165">
        <f t="shared" si="0"/>
        <v>0</v>
      </c>
    </row>
    <row r="52" spans="1:8" ht="13.5" customHeight="1" x14ac:dyDescent="0.25">
      <c r="A52" s="152" t="s">
        <v>57</v>
      </c>
      <c r="B52" s="153"/>
      <c r="C52" s="154">
        <v>10000000</v>
      </c>
      <c r="D52" s="154">
        <f>+C52</f>
        <v>10000000</v>
      </c>
      <c r="E52" s="155">
        <v>9429160.5300000012</v>
      </c>
      <c r="F52" s="165">
        <f t="shared" si="0"/>
        <v>0</v>
      </c>
    </row>
    <row r="53" spans="1:8" ht="13.5" customHeight="1" thickBot="1" x14ac:dyDescent="0.3">
      <c r="A53" s="402" t="s">
        <v>121</v>
      </c>
      <c r="B53" s="403"/>
      <c r="C53" s="156">
        <f>+C52</f>
        <v>10000000</v>
      </c>
      <c r="D53" s="156">
        <f>+D52</f>
        <v>10000000</v>
      </c>
      <c r="E53" s="157">
        <f>+E52</f>
        <v>9429160.5300000012</v>
      </c>
      <c r="F53" s="165">
        <f t="shared" si="0"/>
        <v>0</v>
      </c>
    </row>
    <row r="54" spans="1:8" ht="13.5" customHeight="1" x14ac:dyDescent="0.25">
      <c r="A54" s="147" t="s">
        <v>189</v>
      </c>
      <c r="B54" s="176"/>
      <c r="C54" s="181"/>
      <c r="D54" s="181"/>
      <c r="E54" s="182"/>
      <c r="F54" s="165"/>
    </row>
    <row r="55" spans="1:8" ht="13.5" customHeight="1" x14ac:dyDescent="0.25">
      <c r="A55" s="152" t="s">
        <v>189</v>
      </c>
      <c r="B55" s="153" t="s">
        <v>190</v>
      </c>
      <c r="C55" s="154"/>
      <c r="D55" s="154">
        <v>2687563</v>
      </c>
      <c r="E55" s="155">
        <v>2664911.33</v>
      </c>
      <c r="F55" s="165"/>
    </row>
    <row r="56" spans="1:8" ht="13.5" customHeight="1" thickBot="1" x14ac:dyDescent="0.3">
      <c r="A56" s="402" t="s">
        <v>191</v>
      </c>
      <c r="B56" s="403"/>
      <c r="C56" s="156"/>
      <c r="D56" s="156">
        <f>+D55</f>
        <v>2687563</v>
      </c>
      <c r="E56" s="157">
        <f>+E55</f>
        <v>2664911.33</v>
      </c>
      <c r="F56" s="165"/>
    </row>
    <row r="57" spans="1:8" ht="13.5" customHeight="1" x14ac:dyDescent="0.25">
      <c r="A57" s="147" t="s">
        <v>122</v>
      </c>
      <c r="B57" s="176"/>
      <c r="C57" s="181"/>
      <c r="D57" s="181"/>
      <c r="E57" s="182"/>
      <c r="F57" s="165"/>
    </row>
    <row r="58" spans="1:8" ht="13.5" customHeight="1" x14ac:dyDescent="0.25">
      <c r="A58" s="152" t="s">
        <v>122</v>
      </c>
      <c r="B58" s="153" t="s">
        <v>192</v>
      </c>
      <c r="C58" s="154"/>
      <c r="D58" s="154">
        <v>2391216</v>
      </c>
      <c r="E58" s="155">
        <v>2316240.38</v>
      </c>
      <c r="F58" s="165"/>
    </row>
    <row r="59" spans="1:8" ht="13.5" customHeight="1" thickBot="1" x14ac:dyDescent="0.3">
      <c r="A59" s="402" t="s">
        <v>124</v>
      </c>
      <c r="B59" s="403"/>
      <c r="C59" s="156"/>
      <c r="D59" s="156">
        <f>+D58</f>
        <v>2391216</v>
      </c>
      <c r="E59" s="157">
        <f>+E58</f>
        <v>2316240.38</v>
      </c>
      <c r="F59" s="165"/>
      <c r="H59" t="s">
        <v>193</v>
      </c>
    </row>
    <row r="60" spans="1:8" ht="13.5" customHeight="1" x14ac:dyDescent="0.25">
      <c r="A60" s="183" t="s">
        <v>125</v>
      </c>
      <c r="B60" s="184"/>
      <c r="C60" s="186"/>
      <c r="D60" s="186"/>
      <c r="E60" s="187"/>
      <c r="F60" s="165"/>
    </row>
    <row r="61" spans="1:8" ht="13.5" customHeight="1" x14ac:dyDescent="0.25">
      <c r="A61" s="152" t="s">
        <v>125</v>
      </c>
      <c r="B61" s="153" t="s">
        <v>126</v>
      </c>
      <c r="C61" s="154">
        <v>0</v>
      </c>
      <c r="D61" s="154"/>
      <c r="E61" s="155">
        <v>1000000</v>
      </c>
      <c r="F61" s="165"/>
    </row>
    <row r="62" spans="1:8" ht="13.5" customHeight="1" thickBot="1" x14ac:dyDescent="0.3">
      <c r="A62" s="404" t="s">
        <v>126</v>
      </c>
      <c r="B62" s="405"/>
      <c r="C62" s="156">
        <v>0</v>
      </c>
      <c r="D62" s="156">
        <f>+D61</f>
        <v>0</v>
      </c>
      <c r="E62" s="157">
        <f>+E61</f>
        <v>1000000</v>
      </c>
      <c r="F62" s="165"/>
    </row>
    <row r="63" spans="1:8" ht="13.5" customHeight="1" thickBot="1" x14ac:dyDescent="0.3">
      <c r="A63" s="398" t="s">
        <v>127</v>
      </c>
      <c r="B63" s="399"/>
      <c r="C63" s="189">
        <f>C53+C59+C62</f>
        <v>10000000</v>
      </c>
      <c r="D63" s="166">
        <f>D53+D59+D62+D56</f>
        <v>15078779</v>
      </c>
      <c r="E63" s="167">
        <f>E53+E59+E62+E56</f>
        <v>15410312.24</v>
      </c>
      <c r="F63" s="165"/>
    </row>
    <row r="64" spans="1:8" ht="9.75" customHeight="1" thickBot="1" x14ac:dyDescent="0.3">
      <c r="A64" s="2"/>
      <c r="D64" s="165"/>
      <c r="E64" s="190"/>
      <c r="F64" s="165"/>
      <c r="G64" s="165"/>
      <c r="H64" s="337"/>
    </row>
    <row r="65" spans="1:8" s="168" customFormat="1" ht="13.5" customHeight="1" thickBot="1" x14ac:dyDescent="0.3">
      <c r="A65" s="406" t="s">
        <v>128</v>
      </c>
      <c r="B65" s="407"/>
      <c r="C65" s="191">
        <f>C63+C48+C35</f>
        <v>393800000</v>
      </c>
      <c r="D65" s="191">
        <f>D63+D48+D35</f>
        <v>365989162</v>
      </c>
      <c r="E65" s="192">
        <f>E63+E48+E35</f>
        <v>294796461.06</v>
      </c>
      <c r="F65" s="165"/>
      <c r="G65" s="338"/>
      <c r="H65" s="337"/>
    </row>
    <row r="66" spans="1:8" ht="9" customHeight="1" x14ac:dyDescent="0.25">
      <c r="A66" s="408"/>
      <c r="B66" s="409"/>
      <c r="C66" s="409"/>
      <c r="D66" s="409"/>
      <c r="E66" s="410"/>
      <c r="F66" s="165"/>
      <c r="H66" s="337"/>
    </row>
    <row r="67" spans="1:8" ht="15.75" customHeight="1" thickBot="1" x14ac:dyDescent="0.3">
      <c r="A67" s="173" t="s">
        <v>129</v>
      </c>
      <c r="B67" s="174"/>
      <c r="C67" s="174"/>
      <c r="D67" s="174"/>
      <c r="E67" s="175"/>
      <c r="F67" s="165"/>
      <c r="G67" s="165"/>
      <c r="H67" s="337"/>
    </row>
    <row r="68" spans="1:8" ht="13.5" customHeight="1" x14ac:dyDescent="0.25">
      <c r="A68" s="147" t="s">
        <v>7</v>
      </c>
      <c r="C68" s="177"/>
      <c r="D68" s="159"/>
      <c r="E68" s="160"/>
      <c r="F68" s="165"/>
    </row>
    <row r="69" spans="1:8" s="195" customFormat="1" ht="22.5" customHeight="1" x14ac:dyDescent="0.25">
      <c r="A69" s="193" t="s">
        <v>8</v>
      </c>
      <c r="B69" s="194" t="s">
        <v>130</v>
      </c>
      <c r="C69" s="154">
        <v>1500000</v>
      </c>
      <c r="D69" s="154">
        <f>+C69</f>
        <v>1500000</v>
      </c>
      <c r="E69" s="155">
        <v>1435580</v>
      </c>
      <c r="F69" s="165"/>
      <c r="H69" s="339"/>
    </row>
    <row r="70" spans="1:8" s="195" customFormat="1" ht="22.5" customHeight="1" x14ac:dyDescent="0.25">
      <c r="A70" s="193" t="s">
        <v>8</v>
      </c>
      <c r="B70" s="194" t="s">
        <v>51</v>
      </c>
      <c r="C70" s="154">
        <v>4000000</v>
      </c>
      <c r="D70" s="154">
        <f>+C70</f>
        <v>4000000</v>
      </c>
      <c r="E70" s="155">
        <v>4348586</v>
      </c>
      <c r="F70" s="165">
        <f t="shared" ref="F70:F86" si="2">+C70-D70</f>
        <v>0</v>
      </c>
    </row>
    <row r="71" spans="1:8" s="195" customFormat="1" x14ac:dyDescent="0.25">
      <c r="A71" s="193" t="s">
        <v>8</v>
      </c>
      <c r="B71" s="196" t="s">
        <v>131</v>
      </c>
      <c r="C71" s="154">
        <v>10000000</v>
      </c>
      <c r="D71" s="154">
        <f>+C71</f>
        <v>10000000</v>
      </c>
      <c r="E71" s="155">
        <v>9996608.3900000006</v>
      </c>
      <c r="F71" s="165">
        <f t="shared" si="2"/>
        <v>0</v>
      </c>
    </row>
    <row r="72" spans="1:8" s="195" customFormat="1" x14ac:dyDescent="0.25">
      <c r="A72" s="193" t="s">
        <v>11</v>
      </c>
      <c r="B72" s="196" t="s">
        <v>132</v>
      </c>
      <c r="C72" s="154">
        <v>10000000</v>
      </c>
      <c r="D72" s="154">
        <f>+C72</f>
        <v>10000000</v>
      </c>
      <c r="E72" s="155">
        <v>9961680.4000000004</v>
      </c>
      <c r="F72" s="165">
        <f t="shared" si="2"/>
        <v>0</v>
      </c>
    </row>
    <row r="73" spans="1:8" s="195" customFormat="1" ht="18.75" x14ac:dyDescent="0.3">
      <c r="A73" s="193" t="s">
        <v>11</v>
      </c>
      <c r="B73" s="196" t="s">
        <v>133</v>
      </c>
      <c r="C73" s="154">
        <v>36000000</v>
      </c>
      <c r="D73" s="154">
        <f>+C73</f>
        <v>36000000</v>
      </c>
      <c r="E73" s="155">
        <v>35681958.369999997</v>
      </c>
      <c r="F73" s="165">
        <f t="shared" si="2"/>
        <v>0</v>
      </c>
      <c r="H73" s="340"/>
    </row>
    <row r="74" spans="1:8" s="195" customFormat="1" x14ac:dyDescent="0.25">
      <c r="A74" s="193" t="s">
        <v>8</v>
      </c>
      <c r="B74" s="196" t="s">
        <v>134</v>
      </c>
      <c r="C74" s="154"/>
      <c r="D74" s="154"/>
      <c r="E74" s="155"/>
      <c r="F74" s="165">
        <f t="shared" si="2"/>
        <v>0</v>
      </c>
    </row>
    <row r="75" spans="1:8" ht="14.25" customHeight="1" thickBot="1" x14ac:dyDescent="0.3">
      <c r="A75" s="411" t="s">
        <v>135</v>
      </c>
      <c r="B75" s="412"/>
      <c r="C75" s="197">
        <f>SUM(C69:C74)</f>
        <v>61500000</v>
      </c>
      <c r="D75" s="197">
        <f>SUM(D69:D74)</f>
        <v>61500000</v>
      </c>
      <c r="E75" s="198">
        <f>SUM(E69:E74)</f>
        <v>61424413.159999996</v>
      </c>
      <c r="F75" s="165">
        <f t="shared" si="2"/>
        <v>0</v>
      </c>
    </row>
    <row r="76" spans="1:8" ht="15.75" hidden="1" thickBot="1" x14ac:dyDescent="0.3">
      <c r="A76" s="199"/>
      <c r="B76" s="200"/>
      <c r="C76" s="201"/>
      <c r="D76" s="201"/>
      <c r="E76" s="202"/>
      <c r="F76" s="165">
        <f t="shared" si="2"/>
        <v>0</v>
      </c>
    </row>
    <row r="77" spans="1:8" ht="15.75" hidden="1" thickBot="1" x14ac:dyDescent="0.3">
      <c r="A77" s="203"/>
      <c r="B77" s="204"/>
      <c r="C77" s="204"/>
      <c r="D77" s="204"/>
      <c r="E77" s="205"/>
      <c r="F77" s="165">
        <f t="shared" si="2"/>
        <v>0</v>
      </c>
    </row>
    <row r="78" spans="1:8" ht="15.75" hidden="1" thickBot="1" x14ac:dyDescent="0.3">
      <c r="A78" s="203"/>
      <c r="B78" s="204"/>
      <c r="C78" s="204"/>
      <c r="D78" s="204"/>
      <c r="E78" s="205"/>
      <c r="F78" s="165">
        <f t="shared" si="2"/>
        <v>0</v>
      </c>
    </row>
    <row r="79" spans="1:8" ht="15.75" hidden="1" thickBot="1" x14ac:dyDescent="0.3">
      <c r="A79" s="203"/>
      <c r="B79" s="204"/>
      <c r="C79" s="204"/>
      <c r="D79" s="204"/>
      <c r="E79" s="205"/>
      <c r="F79" s="165">
        <f t="shared" si="2"/>
        <v>0</v>
      </c>
    </row>
    <row r="80" spans="1:8" ht="15.75" hidden="1" thickBot="1" x14ac:dyDescent="0.3">
      <c r="A80" s="203"/>
      <c r="B80" s="204"/>
      <c r="C80" s="204"/>
      <c r="D80" s="204"/>
      <c r="E80" s="205"/>
      <c r="F80" s="165">
        <f t="shared" si="2"/>
        <v>0</v>
      </c>
    </row>
    <row r="81" spans="1:6" ht="15.75" hidden="1" thickBot="1" x14ac:dyDescent="0.3">
      <c r="A81" s="203"/>
      <c r="B81" s="204"/>
      <c r="C81" s="204"/>
      <c r="D81" s="204"/>
      <c r="E81" s="205"/>
      <c r="F81" s="165">
        <f t="shared" si="2"/>
        <v>0</v>
      </c>
    </row>
    <row r="82" spans="1:6" ht="15.75" hidden="1" thickBot="1" x14ac:dyDescent="0.3">
      <c r="A82" s="203"/>
      <c r="B82" s="204"/>
      <c r="C82" s="204"/>
      <c r="D82" s="204"/>
      <c r="E82" s="205"/>
      <c r="F82" s="165">
        <f t="shared" si="2"/>
        <v>0</v>
      </c>
    </row>
    <row r="83" spans="1:6" ht="15.75" hidden="1" thickBot="1" x14ac:dyDescent="0.3">
      <c r="A83" s="203"/>
      <c r="B83" s="204"/>
      <c r="C83" s="204"/>
      <c r="D83" s="204"/>
      <c r="E83" s="205"/>
      <c r="F83" s="165">
        <f t="shared" si="2"/>
        <v>0</v>
      </c>
    </row>
    <row r="84" spans="1:6" ht="15.75" hidden="1" thickBot="1" x14ac:dyDescent="0.3">
      <c r="A84" s="413"/>
      <c r="B84" s="414"/>
      <c r="C84" s="414"/>
      <c r="D84" s="414"/>
      <c r="E84" s="415"/>
      <c r="F84" s="165">
        <f t="shared" si="2"/>
        <v>0</v>
      </c>
    </row>
    <row r="85" spans="1:6" ht="13.5" customHeight="1" x14ac:dyDescent="0.25">
      <c r="A85" s="147" t="s">
        <v>136</v>
      </c>
      <c r="C85" s="177"/>
      <c r="D85" s="159"/>
      <c r="E85" s="160"/>
      <c r="F85" s="165">
        <f t="shared" si="2"/>
        <v>0</v>
      </c>
    </row>
    <row r="86" spans="1:6" s="195" customFormat="1" ht="22.5" customHeight="1" x14ac:dyDescent="0.25">
      <c r="A86" s="193" t="s">
        <v>11</v>
      </c>
      <c r="B86" s="194" t="s">
        <v>137</v>
      </c>
      <c r="C86" s="154"/>
      <c r="D86" s="154"/>
      <c r="E86" s="155"/>
      <c r="F86" s="165">
        <f t="shared" si="2"/>
        <v>0</v>
      </c>
    </row>
    <row r="87" spans="1:6" s="195" customFormat="1" ht="23.25" customHeight="1" x14ac:dyDescent="0.25">
      <c r="A87" s="193" t="s">
        <v>11</v>
      </c>
      <c r="B87" s="194" t="s">
        <v>138</v>
      </c>
      <c r="C87" s="154">
        <v>28500000</v>
      </c>
      <c r="D87" s="154">
        <f>+C87</f>
        <v>28500000</v>
      </c>
      <c r="E87" s="155">
        <v>32819308.730000004</v>
      </c>
      <c r="F87" s="165"/>
    </row>
    <row r="88" spans="1:6" s="195" customFormat="1" x14ac:dyDescent="0.25">
      <c r="A88" s="193" t="s">
        <v>11</v>
      </c>
      <c r="B88" s="196" t="s">
        <v>139</v>
      </c>
      <c r="C88" s="154">
        <v>5000000</v>
      </c>
      <c r="D88" s="154">
        <f>(+C88)-934800</f>
        <v>4065200</v>
      </c>
      <c r="E88" s="155">
        <v>4659270.38</v>
      </c>
      <c r="F88" s="165"/>
    </row>
    <row r="89" spans="1:6" ht="24" customHeight="1" thickBot="1" x14ac:dyDescent="0.3">
      <c r="A89" s="411" t="s">
        <v>140</v>
      </c>
      <c r="B89" s="416"/>
      <c r="C89" s="197">
        <f>SUM(C83:C88)</f>
        <v>33500000</v>
      </c>
      <c r="D89" s="197">
        <f>SUM(D83:D88)</f>
        <v>32565200</v>
      </c>
      <c r="E89" s="198">
        <f>SUM(E83:E88)</f>
        <v>37478579.110000007</v>
      </c>
      <c r="F89" s="165"/>
    </row>
    <row r="90" spans="1:6" ht="11.25" customHeight="1" x14ac:dyDescent="0.25">
      <c r="A90" s="417"/>
      <c r="B90" s="418"/>
      <c r="C90" s="418"/>
      <c r="D90" s="418"/>
      <c r="E90" s="419"/>
      <c r="F90" s="165"/>
    </row>
    <row r="91" spans="1:6" ht="15" customHeight="1" thickBot="1" x14ac:dyDescent="0.3">
      <c r="A91" s="173" t="s">
        <v>141</v>
      </c>
      <c r="B91" s="206"/>
      <c r="C91" s="206"/>
      <c r="D91" s="206"/>
      <c r="E91" s="207"/>
      <c r="F91" s="165"/>
    </row>
    <row r="92" spans="1:6" ht="23.25" x14ac:dyDescent="0.25">
      <c r="A92" s="152" t="s">
        <v>8</v>
      </c>
      <c r="B92" s="208" t="s">
        <v>142</v>
      </c>
      <c r="C92" s="154">
        <v>17420000</v>
      </c>
      <c r="D92" s="154">
        <f>+C92</f>
        <v>17420000</v>
      </c>
      <c r="E92" s="155">
        <v>12689126</v>
      </c>
      <c r="F92" s="165"/>
    </row>
    <row r="93" spans="1:6" x14ac:dyDescent="0.25">
      <c r="A93" s="152" t="s">
        <v>8</v>
      </c>
      <c r="B93" s="208" t="s">
        <v>15</v>
      </c>
      <c r="C93" s="154">
        <v>9246000</v>
      </c>
      <c r="D93" s="154">
        <f>+C93</f>
        <v>9246000</v>
      </c>
      <c r="E93" s="155">
        <v>8680604.0299999993</v>
      </c>
      <c r="F93" s="165"/>
    </row>
    <row r="94" spans="1:6" ht="23.25" x14ac:dyDescent="0.25">
      <c r="A94" s="152" t="s">
        <v>16</v>
      </c>
      <c r="B94" s="208" t="s">
        <v>17</v>
      </c>
      <c r="C94" s="154">
        <v>9700000</v>
      </c>
      <c r="D94" s="154">
        <f>(+C94)-1769829</f>
        <v>7930171</v>
      </c>
      <c r="E94" s="155">
        <f>6693252.73-1000000</f>
        <v>5693252.7300000004</v>
      </c>
      <c r="F94" s="165"/>
    </row>
    <row r="95" spans="1:6" ht="13.5" customHeight="1" thickBot="1" x14ac:dyDescent="0.3">
      <c r="A95" s="400" t="s">
        <v>143</v>
      </c>
      <c r="B95" s="401"/>
      <c r="C95" s="209">
        <f>SUM(C92:C94)</f>
        <v>36366000</v>
      </c>
      <c r="D95" s="209">
        <f>SUM(D92:D94)</f>
        <v>34596171</v>
      </c>
      <c r="E95" s="210">
        <f>SUM(E92:E94)</f>
        <v>27062982.760000002</v>
      </c>
      <c r="F95" s="165"/>
    </row>
    <row r="96" spans="1:6" ht="9" customHeight="1" thickBot="1" x14ac:dyDescent="0.3">
      <c r="A96" s="211"/>
      <c r="B96" s="212"/>
      <c r="C96" s="213"/>
      <c r="D96" s="213"/>
      <c r="E96" s="214"/>
      <c r="F96" s="165"/>
    </row>
    <row r="97" spans="1:8" ht="13.5" customHeight="1" thickBot="1" x14ac:dyDescent="0.3">
      <c r="A97" s="406" t="s">
        <v>144</v>
      </c>
      <c r="B97" s="407"/>
      <c r="C97" s="191">
        <f>C75+C95+C89</f>
        <v>131366000</v>
      </c>
      <c r="D97" s="191">
        <f>D75+D95+D89</f>
        <v>128661371</v>
      </c>
      <c r="E97" s="192">
        <f>E75+E95+E89</f>
        <v>125965975.03</v>
      </c>
      <c r="F97" s="165"/>
    </row>
    <row r="98" spans="1:8" ht="9" customHeight="1" x14ac:dyDescent="0.25">
      <c r="A98" s="211"/>
      <c r="B98" s="212"/>
      <c r="C98" s="212"/>
      <c r="D98" s="212"/>
      <c r="E98" s="215"/>
    </row>
    <row r="99" spans="1:8" ht="13.5" customHeight="1" x14ac:dyDescent="0.25">
      <c r="A99" s="519" t="s">
        <v>194</v>
      </c>
      <c r="B99" s="520"/>
      <c r="C99" s="216"/>
      <c r="D99" s="341">
        <v>50000000</v>
      </c>
      <c r="E99" s="342"/>
      <c r="G99" s="218"/>
    </row>
    <row r="100" spans="1:8" ht="13.5" customHeight="1" x14ac:dyDescent="0.25">
      <c r="A100" s="519" t="s">
        <v>195</v>
      </c>
      <c r="B100" s="520"/>
      <c r="C100" s="216"/>
      <c r="D100" s="343">
        <v>18009902.530000001</v>
      </c>
      <c r="E100" s="344"/>
      <c r="G100" s="218"/>
    </row>
    <row r="101" spans="1:8" ht="13.5" customHeight="1" x14ac:dyDescent="0.25">
      <c r="A101" s="519" t="s">
        <v>86</v>
      </c>
      <c r="B101" s="520"/>
      <c r="C101" s="216"/>
      <c r="D101" s="217">
        <v>7890413.0800000001</v>
      </c>
      <c r="E101" s="155"/>
      <c r="G101" s="165"/>
    </row>
    <row r="102" spans="1:8" ht="15" customHeight="1" thickBot="1" x14ac:dyDescent="0.3">
      <c r="A102" s="424"/>
      <c r="B102" s="425"/>
      <c r="C102" s="425"/>
      <c r="D102" s="425"/>
      <c r="E102" s="426"/>
      <c r="G102" s="218"/>
      <c r="H102" s="218"/>
    </row>
    <row r="103" spans="1:8" ht="19.5" customHeight="1" thickBot="1" x14ac:dyDescent="0.3">
      <c r="A103" s="427" t="s">
        <v>147</v>
      </c>
      <c r="B103" s="428"/>
      <c r="C103" s="219">
        <f>C97+C65</f>
        <v>525166000</v>
      </c>
      <c r="D103" s="219">
        <f>D97+D65-D99+D100+D101</f>
        <v>470550848.60999995</v>
      </c>
      <c r="E103" s="220">
        <f>E97+E65</f>
        <v>420762436.09000003</v>
      </c>
      <c r="F103" s="218"/>
      <c r="G103" s="218"/>
      <c r="H103" s="218"/>
    </row>
    <row r="104" spans="1:8" ht="10.5" customHeight="1" thickBot="1" x14ac:dyDescent="0.3">
      <c r="A104" s="408"/>
      <c r="B104" s="409"/>
      <c r="C104" s="409"/>
      <c r="D104" s="409"/>
      <c r="E104" s="409"/>
      <c r="G104" s="218"/>
      <c r="H104" s="218"/>
    </row>
    <row r="105" spans="1:8" ht="13.5" customHeight="1" thickBot="1" x14ac:dyDescent="0.3">
      <c r="A105" s="429" t="s">
        <v>19</v>
      </c>
      <c r="B105" s="430"/>
      <c r="C105" s="430"/>
      <c r="D105" s="430"/>
      <c r="E105" s="430"/>
    </row>
    <row r="106" spans="1:8" x14ac:dyDescent="0.25">
      <c r="A106" s="431" t="s">
        <v>148</v>
      </c>
      <c r="B106" s="432"/>
      <c r="C106" s="433"/>
      <c r="D106" s="433"/>
      <c r="E106" s="433"/>
      <c r="G106" s="218"/>
      <c r="H106" s="165"/>
    </row>
    <row r="107" spans="1:8" ht="35.25" customHeight="1" x14ac:dyDescent="0.25">
      <c r="A107" s="221"/>
      <c r="B107" s="222"/>
      <c r="C107" s="223"/>
      <c r="D107" s="224"/>
      <c r="E107" s="224"/>
      <c r="H107" s="225"/>
    </row>
    <row r="108" spans="1:8" ht="13.5" customHeight="1" thickBot="1" x14ac:dyDescent="0.3">
      <c r="A108" s="434" t="s">
        <v>149</v>
      </c>
      <c r="B108" s="435"/>
      <c r="C108" s="226"/>
      <c r="D108" s="227">
        <v>0</v>
      </c>
      <c r="E108" s="227"/>
    </row>
    <row r="109" spans="1:8" ht="9.75" customHeight="1" x14ac:dyDescent="0.25">
      <c r="A109" s="436"/>
      <c r="B109" s="437"/>
      <c r="C109" s="437"/>
      <c r="D109" s="437"/>
      <c r="E109" s="437"/>
    </row>
    <row r="110" spans="1:8" ht="13.5" customHeight="1" x14ac:dyDescent="0.25">
      <c r="A110" s="438" t="s">
        <v>150</v>
      </c>
      <c r="B110" s="439"/>
      <c r="C110" s="440"/>
      <c r="D110" s="441"/>
      <c r="E110" s="441"/>
      <c r="G110" s="165"/>
      <c r="H110" s="165"/>
    </row>
    <row r="111" spans="1:8" ht="47.25" customHeight="1" x14ac:dyDescent="0.25">
      <c r="A111" s="221"/>
      <c r="B111" s="228"/>
      <c r="C111" s="229"/>
      <c r="D111" s="230"/>
      <c r="E111" s="230"/>
    </row>
    <row r="112" spans="1:8" ht="24.75" customHeight="1" x14ac:dyDescent="0.25">
      <c r="A112" s="221"/>
      <c r="B112" s="228"/>
      <c r="C112" s="229"/>
      <c r="D112" s="230"/>
      <c r="E112" s="230"/>
    </row>
    <row r="113" spans="1:5" ht="35.25" customHeight="1" x14ac:dyDescent="0.25">
      <c r="A113" s="221"/>
      <c r="B113" s="228"/>
      <c r="C113" s="229"/>
      <c r="D113" s="230"/>
      <c r="E113" s="230"/>
    </row>
    <row r="114" spans="1:5" ht="14.25" customHeight="1" thickBot="1" x14ac:dyDescent="0.3">
      <c r="A114" s="420" t="s">
        <v>151</v>
      </c>
      <c r="B114" s="421"/>
      <c r="C114" s="231"/>
      <c r="D114" s="232">
        <f>SUM(D111:D113)</f>
        <v>0</v>
      </c>
      <c r="E114" s="232"/>
    </row>
    <row r="115" spans="1:5" ht="9.75" customHeight="1" x14ac:dyDescent="0.25">
      <c r="A115" s="436"/>
      <c r="B115" s="437"/>
      <c r="C115" s="437"/>
      <c r="D115" s="437"/>
      <c r="E115" s="437"/>
    </row>
    <row r="116" spans="1:5" x14ac:dyDescent="0.25">
      <c r="A116" s="438" t="s">
        <v>26</v>
      </c>
      <c r="B116" s="439"/>
      <c r="C116" s="440"/>
      <c r="D116" s="441"/>
      <c r="E116" s="441"/>
    </row>
    <row r="117" spans="1:5" ht="27.75" customHeight="1" x14ac:dyDescent="0.25">
      <c r="A117" s="233"/>
      <c r="B117" s="222"/>
      <c r="C117" s="229"/>
      <c r="D117" s="230"/>
      <c r="E117" s="230"/>
    </row>
    <row r="118" spans="1:5" ht="34.5" customHeight="1" x14ac:dyDescent="0.25">
      <c r="A118" s="233"/>
      <c r="B118" s="222"/>
      <c r="C118" s="229"/>
      <c r="D118" s="230"/>
      <c r="E118" s="230"/>
    </row>
    <row r="119" spans="1:5" ht="57.75" customHeight="1" x14ac:dyDescent="0.25">
      <c r="A119" s="233"/>
      <c r="B119" s="222"/>
      <c r="C119" s="229"/>
      <c r="D119" s="230"/>
      <c r="E119" s="230"/>
    </row>
    <row r="120" spans="1:5" ht="36" customHeight="1" x14ac:dyDescent="0.25">
      <c r="A120" s="233"/>
      <c r="B120" s="222"/>
      <c r="C120" s="229"/>
      <c r="D120" s="230"/>
      <c r="E120" s="230"/>
    </row>
    <row r="121" spans="1:5" ht="38.25" customHeight="1" x14ac:dyDescent="0.25">
      <c r="A121" s="233"/>
      <c r="B121" s="222"/>
      <c r="C121" s="229"/>
      <c r="D121" s="230"/>
      <c r="E121" s="230"/>
    </row>
    <row r="122" spans="1:5" ht="24.75" customHeight="1" thickBot="1" x14ac:dyDescent="0.3">
      <c r="A122" s="443" t="s">
        <v>152</v>
      </c>
      <c r="B122" s="444"/>
      <c r="C122" s="234"/>
      <c r="D122" s="235">
        <f>SUM(D117:D121)</f>
        <v>0</v>
      </c>
      <c r="E122" s="235"/>
    </row>
    <row r="123" spans="1:5" ht="13.5" customHeight="1" thickBot="1" x14ac:dyDescent="0.3">
      <c r="A123" s="445" t="s">
        <v>153</v>
      </c>
      <c r="B123" s="446"/>
      <c r="C123" s="236"/>
      <c r="D123" s="237">
        <f>D122+D114+D108</f>
        <v>0</v>
      </c>
      <c r="E123" s="238"/>
    </row>
    <row r="124" spans="1:5" ht="18.75" customHeight="1" x14ac:dyDescent="0.25">
      <c r="A124" s="233"/>
      <c r="B124" s="222"/>
      <c r="C124" s="229"/>
      <c r="D124" s="230"/>
      <c r="E124" s="230"/>
    </row>
    <row r="125" spans="1:5" ht="13.5" customHeight="1" x14ac:dyDescent="0.25">
      <c r="A125" s="233"/>
      <c r="B125" s="222"/>
      <c r="C125" s="229"/>
      <c r="D125" s="230"/>
      <c r="E125" s="230"/>
    </row>
    <row r="126" spans="1:5" ht="13.5" customHeight="1" thickBot="1" x14ac:dyDescent="0.3">
      <c r="A126" s="233"/>
      <c r="B126" s="222"/>
      <c r="C126" s="229"/>
      <c r="D126" s="230"/>
      <c r="E126" s="230"/>
    </row>
    <row r="127" spans="1:5" ht="13.5" customHeight="1" thickBot="1" x14ac:dyDescent="0.3">
      <c r="A127" s="445" t="s">
        <v>154</v>
      </c>
      <c r="B127" s="446"/>
      <c r="C127" s="236"/>
      <c r="D127" s="237">
        <f>(D123+D124+D125+D126)-D114</f>
        <v>0</v>
      </c>
      <c r="E127" s="238"/>
    </row>
    <row r="128" spans="1:5" ht="10.5" customHeight="1" thickBot="1" x14ac:dyDescent="0.3">
      <c r="A128" s="239"/>
      <c r="B128" s="240"/>
      <c r="C128" s="241"/>
      <c r="D128" s="241"/>
      <c r="E128" s="241"/>
    </row>
    <row r="129" spans="1:5" x14ac:dyDescent="0.25">
      <c r="A129" s="447" t="s">
        <v>155</v>
      </c>
      <c r="B129" s="448"/>
      <c r="C129" s="449"/>
      <c r="D129" s="449"/>
      <c r="E129" s="449"/>
    </row>
    <row r="130" spans="1:5" ht="26.25" customHeight="1" x14ac:dyDescent="0.25">
      <c r="A130" s="221"/>
      <c r="B130" s="222"/>
      <c r="C130" s="242"/>
      <c r="D130" s="243"/>
      <c r="E130" s="243"/>
    </row>
    <row r="131" spans="1:5" ht="72" customHeight="1" x14ac:dyDescent="0.25">
      <c r="A131" s="221"/>
      <c r="B131" s="222"/>
      <c r="C131" s="242"/>
      <c r="D131" s="243"/>
      <c r="E131" s="243"/>
    </row>
    <row r="132" spans="1:5" ht="24" customHeight="1" x14ac:dyDescent="0.25">
      <c r="A132" s="221"/>
      <c r="B132" s="222"/>
      <c r="C132" s="242"/>
      <c r="D132" s="243"/>
      <c r="E132" s="243"/>
    </row>
    <row r="133" spans="1:5" ht="15.75" thickBot="1" x14ac:dyDescent="0.3">
      <c r="A133" s="443" t="s">
        <v>156</v>
      </c>
      <c r="B133" s="444"/>
      <c r="C133" s="244"/>
      <c r="D133" s="245">
        <f>SUM(D130:D132)</f>
        <v>0</v>
      </c>
      <c r="E133" s="245"/>
    </row>
    <row r="134" spans="1:5" ht="14.25" customHeight="1" thickBot="1" x14ac:dyDescent="0.3">
      <c r="A134" s="445" t="s">
        <v>157</v>
      </c>
      <c r="B134" s="446"/>
      <c r="C134" s="236"/>
      <c r="D134" s="237">
        <f>D133+D127</f>
        <v>0</v>
      </c>
      <c r="E134" s="246"/>
    </row>
    <row r="135" spans="1:5" x14ac:dyDescent="0.25">
      <c r="A135" s="450" t="s">
        <v>32</v>
      </c>
      <c r="B135" s="451"/>
      <c r="C135" s="451"/>
      <c r="D135" s="451"/>
      <c r="E135" s="451"/>
    </row>
    <row r="136" spans="1:5" x14ac:dyDescent="0.25">
      <c r="A136" s="442" t="s">
        <v>158</v>
      </c>
      <c r="B136" s="442"/>
      <c r="C136" s="247"/>
      <c r="D136" s="230"/>
      <c r="E136" s="230"/>
    </row>
    <row r="137" spans="1:5" x14ac:dyDescent="0.25">
      <c r="A137" s="452" t="s">
        <v>159</v>
      </c>
      <c r="B137" s="452"/>
      <c r="C137" s="248"/>
      <c r="D137" s="249"/>
      <c r="E137" s="249"/>
    </row>
    <row r="138" spans="1:5" x14ac:dyDescent="0.25">
      <c r="A138" s="442" t="s">
        <v>160</v>
      </c>
      <c r="B138" s="442"/>
      <c r="C138" s="247"/>
      <c r="D138" s="230"/>
      <c r="E138" s="230"/>
    </row>
    <row r="139" spans="1:5" x14ac:dyDescent="0.25">
      <c r="A139" s="250" t="s">
        <v>161</v>
      </c>
      <c r="B139" s="251"/>
      <c r="C139" s="252"/>
      <c r="D139" s="249"/>
      <c r="E139" s="249"/>
    </row>
    <row r="140" spans="1:5" ht="102.75" customHeight="1" x14ac:dyDescent="0.25">
      <c r="A140" s="221"/>
      <c r="B140" s="253"/>
      <c r="C140" s="229"/>
      <c r="D140" s="230"/>
      <c r="E140" s="230"/>
    </row>
    <row r="141" spans="1:5" ht="101.25" customHeight="1" thickBot="1" x14ac:dyDescent="0.3">
      <c r="A141" s="221"/>
      <c r="B141" s="253"/>
      <c r="C141" s="254"/>
      <c r="D141" s="255"/>
      <c r="E141" s="255"/>
    </row>
    <row r="142" spans="1:5" ht="14.25" customHeight="1" thickBot="1" x14ac:dyDescent="0.3">
      <c r="A142" s="455" t="s">
        <v>162</v>
      </c>
      <c r="B142" s="456"/>
      <c r="C142" s="256"/>
      <c r="D142" s="257">
        <f>D137+D139+D140</f>
        <v>0</v>
      </c>
      <c r="E142" s="257"/>
    </row>
    <row r="143" spans="1:5" ht="23.25" customHeight="1" thickBot="1" x14ac:dyDescent="0.3">
      <c r="A143" s="457" t="s">
        <v>163</v>
      </c>
      <c r="B143" s="458"/>
      <c r="C143" s="258"/>
      <c r="D143" s="259">
        <f>D134+D142</f>
        <v>0</v>
      </c>
      <c r="E143" s="259"/>
    </row>
    <row r="144" spans="1:5" ht="11.25" customHeight="1" thickBot="1" x14ac:dyDescent="0.3">
      <c r="A144" s="459"/>
      <c r="B144" s="460"/>
      <c r="C144" s="460"/>
      <c r="D144" s="460"/>
      <c r="E144" s="460"/>
    </row>
    <row r="145" spans="1:5" ht="14.25" customHeight="1" x14ac:dyDescent="0.25">
      <c r="A145" s="461" t="s">
        <v>36</v>
      </c>
      <c r="B145" s="433"/>
      <c r="C145" s="433"/>
      <c r="D145" s="433"/>
      <c r="E145" s="433"/>
    </row>
    <row r="146" spans="1:5" ht="12.75" customHeight="1" x14ac:dyDescent="0.25">
      <c r="A146" s="462" t="s">
        <v>37</v>
      </c>
      <c r="B146" s="463"/>
      <c r="C146" s="463"/>
      <c r="D146" s="463"/>
      <c r="E146" s="463"/>
    </row>
    <row r="147" spans="1:5" ht="60.75" customHeight="1" x14ac:dyDescent="0.25">
      <c r="A147" s="260"/>
      <c r="B147" s="261"/>
      <c r="C147" s="262"/>
      <c r="D147" s="263"/>
      <c r="E147" s="264"/>
    </row>
    <row r="148" spans="1:5" ht="24" customHeight="1" x14ac:dyDescent="0.25">
      <c r="A148" s="464" t="s">
        <v>164</v>
      </c>
      <c r="B148" s="465"/>
      <c r="C148" s="265"/>
      <c r="D148" s="266"/>
      <c r="E148" s="267"/>
    </row>
    <row r="149" spans="1:5" x14ac:dyDescent="0.25">
      <c r="A149" s="466" t="s">
        <v>165</v>
      </c>
      <c r="B149" s="467"/>
      <c r="C149" s="468"/>
      <c r="D149" s="468"/>
      <c r="E149" s="469"/>
    </row>
    <row r="150" spans="1:5" ht="23.25" customHeight="1" thickBot="1" x14ac:dyDescent="0.3">
      <c r="A150" s="268"/>
      <c r="B150" s="269"/>
      <c r="C150" s="270"/>
      <c r="D150" s="271"/>
      <c r="E150" s="271"/>
    </row>
    <row r="151" spans="1:5" ht="14.25" customHeight="1" thickBot="1" x14ac:dyDescent="0.3">
      <c r="A151" s="445" t="s">
        <v>166</v>
      </c>
      <c r="B151" s="470"/>
      <c r="C151" s="272"/>
      <c r="D151" s="273">
        <f>D150+D148</f>
        <v>0</v>
      </c>
      <c r="E151" s="274"/>
    </row>
    <row r="152" spans="1:5" ht="14.25" customHeight="1" thickBot="1" x14ac:dyDescent="0.3">
      <c r="A152" s="471" t="s">
        <v>167</v>
      </c>
      <c r="B152" s="472"/>
      <c r="C152" s="472"/>
      <c r="D152" s="472"/>
      <c r="E152" s="472"/>
    </row>
    <row r="153" spans="1:5" ht="14.25" customHeight="1" thickBot="1" x14ac:dyDescent="0.3">
      <c r="A153" s="473" t="s">
        <v>168</v>
      </c>
      <c r="B153" s="474"/>
      <c r="C153" s="475"/>
      <c r="D153" s="475"/>
      <c r="E153" s="475"/>
    </row>
    <row r="154" spans="1:5" x14ac:dyDescent="0.25">
      <c r="A154" s="275" t="s">
        <v>169</v>
      </c>
      <c r="B154" s="276"/>
      <c r="C154" s="276"/>
      <c r="D154" s="276"/>
      <c r="E154" s="277"/>
    </row>
    <row r="155" spans="1:5" x14ac:dyDescent="0.25">
      <c r="A155" s="453"/>
      <c r="B155" s="476"/>
      <c r="C155" s="278"/>
      <c r="D155" s="278"/>
      <c r="E155" s="279"/>
    </row>
    <row r="156" spans="1:5" x14ac:dyDescent="0.25">
      <c r="A156" s="453"/>
      <c r="B156" s="454"/>
      <c r="C156" s="278"/>
      <c r="D156" s="278"/>
      <c r="E156" s="279"/>
    </row>
    <row r="157" spans="1:5" x14ac:dyDescent="0.25">
      <c r="A157" s="453"/>
      <c r="B157" s="454"/>
      <c r="C157" s="280"/>
      <c r="D157" s="280"/>
      <c r="E157" s="281"/>
    </row>
    <row r="158" spans="1:5" ht="27" customHeight="1" thickBot="1" x14ac:dyDescent="0.3">
      <c r="A158" s="479"/>
      <c r="B158" s="480"/>
      <c r="C158" s="282"/>
      <c r="D158" s="278"/>
      <c r="E158" s="279"/>
    </row>
    <row r="159" spans="1:5" ht="15.75" thickBot="1" x14ac:dyDescent="0.3">
      <c r="A159" s="481" t="s">
        <v>170</v>
      </c>
      <c r="B159" s="478"/>
      <c r="C159" s="283"/>
      <c r="D159" s="284">
        <f>SUM(D155:D158)</f>
        <v>0</v>
      </c>
      <c r="E159" s="285"/>
    </row>
    <row r="160" spans="1:5" x14ac:dyDescent="0.25">
      <c r="A160" s="482"/>
      <c r="B160" s="483"/>
      <c r="C160" s="286"/>
      <c r="D160" s="278"/>
      <c r="E160" s="278"/>
    </row>
    <row r="161" spans="1:5" x14ac:dyDescent="0.25">
      <c r="A161" s="484"/>
      <c r="B161" s="485"/>
      <c r="C161" s="278"/>
      <c r="D161" s="278"/>
      <c r="E161" s="278"/>
    </row>
    <row r="162" spans="1:5" ht="23.25" customHeight="1" thickBot="1" x14ac:dyDescent="0.3">
      <c r="A162" s="486" t="s">
        <v>171</v>
      </c>
      <c r="B162" s="487"/>
      <c r="C162" s="287"/>
      <c r="D162" s="288">
        <f>SUM(D159:D161)</f>
        <v>0</v>
      </c>
      <c r="E162" s="289"/>
    </row>
    <row r="163" spans="1:5" ht="14.25" customHeight="1" thickBot="1" x14ac:dyDescent="0.3">
      <c r="A163" s="477"/>
      <c r="B163" s="478"/>
      <c r="C163" s="478"/>
      <c r="D163" s="478"/>
      <c r="E163" s="478"/>
    </row>
    <row r="164" spans="1:5" ht="9.75" customHeight="1" x14ac:dyDescent="0.25">
      <c r="A164" s="488" t="s">
        <v>172</v>
      </c>
      <c r="B164" s="489"/>
      <c r="C164" s="290"/>
      <c r="D164" s="291"/>
      <c r="E164" s="291"/>
    </row>
    <row r="165" spans="1:5" ht="15.75" thickBot="1" x14ac:dyDescent="0.3">
      <c r="A165" s="292" t="s">
        <v>173</v>
      </c>
      <c r="B165" s="293"/>
      <c r="C165" s="294"/>
      <c r="D165" s="294"/>
      <c r="E165" s="294"/>
    </row>
    <row r="166" spans="1:5" ht="15.75" thickBot="1" x14ac:dyDescent="0.3">
      <c r="A166" s="477"/>
      <c r="B166" s="478"/>
      <c r="C166" s="478"/>
      <c r="D166" s="478"/>
      <c r="E166" s="478"/>
    </row>
    <row r="167" spans="1:5" ht="10.5" customHeight="1" x14ac:dyDescent="0.25">
      <c r="A167" s="488" t="s">
        <v>165</v>
      </c>
      <c r="B167" s="489"/>
      <c r="C167" s="290"/>
      <c r="D167" s="291"/>
      <c r="E167" s="291"/>
    </row>
    <row r="168" spans="1:5" ht="15.75" thickBot="1" x14ac:dyDescent="0.3">
      <c r="A168" s="490"/>
      <c r="B168" s="491"/>
      <c r="C168" s="287"/>
      <c r="D168" s="294"/>
      <c r="E168" s="294"/>
    </row>
    <row r="169" spans="1:5" ht="15.75" thickBot="1" x14ac:dyDescent="0.3">
      <c r="A169" s="477"/>
      <c r="B169" s="478"/>
      <c r="C169" s="478"/>
      <c r="D169" s="478"/>
      <c r="E169" s="478"/>
    </row>
    <row r="170" spans="1:5" ht="11.25" customHeight="1" thickBot="1" x14ac:dyDescent="0.3">
      <c r="A170" s="494" t="s">
        <v>38</v>
      </c>
      <c r="B170" s="495"/>
      <c r="C170" s="295"/>
      <c r="D170" s="296">
        <f>D168+D165+D162</f>
        <v>0</v>
      </c>
      <c r="E170" s="296"/>
    </row>
    <row r="171" spans="1:5" x14ac:dyDescent="0.25">
      <c r="A171" s="297"/>
      <c r="B171" s="77"/>
      <c r="C171" s="77"/>
      <c r="D171" s="77"/>
      <c r="E171" s="77"/>
    </row>
    <row r="172" spans="1:5" ht="13.5" customHeight="1" thickBot="1" x14ac:dyDescent="0.3">
      <c r="A172" s="496" t="s">
        <v>174</v>
      </c>
      <c r="B172" s="497"/>
      <c r="C172" s="497"/>
      <c r="D172" s="497"/>
      <c r="E172" s="497"/>
    </row>
    <row r="173" spans="1:5" ht="15.75" thickBot="1" x14ac:dyDescent="0.3">
      <c r="A173" s="492" t="s">
        <v>175</v>
      </c>
      <c r="B173" s="493"/>
      <c r="C173" s="493"/>
      <c r="D173" s="493"/>
      <c r="E173" s="493"/>
    </row>
    <row r="174" spans="1:5" ht="14.25" customHeight="1" x14ac:dyDescent="0.25">
      <c r="A174" s="498" t="s">
        <v>176</v>
      </c>
      <c r="B174" s="499"/>
      <c r="C174" s="298"/>
      <c r="D174" s="298"/>
      <c r="E174" s="298"/>
    </row>
    <row r="175" spans="1:5" x14ac:dyDescent="0.25">
      <c r="A175" s="299"/>
      <c r="B175" s="300"/>
      <c r="C175" s="301"/>
      <c r="D175" s="301"/>
      <c r="E175" s="301"/>
    </row>
    <row r="176" spans="1:5" x14ac:dyDescent="0.25">
      <c r="A176" s="302"/>
      <c r="B176" s="300"/>
      <c r="C176" s="224"/>
      <c r="D176" s="301"/>
      <c r="E176" s="301"/>
    </row>
    <row r="177" spans="1:5" ht="17.25" customHeight="1" x14ac:dyDescent="0.25">
      <c r="A177" s="303"/>
      <c r="B177" s="300"/>
      <c r="C177" s="301"/>
      <c r="D177" s="301"/>
      <c r="E177" s="301"/>
    </row>
    <row r="178" spans="1:5" x14ac:dyDescent="0.25">
      <c r="A178" s="302"/>
      <c r="B178" s="300"/>
      <c r="C178" s="301"/>
      <c r="D178" s="301"/>
      <c r="E178" s="301"/>
    </row>
    <row r="179" spans="1:5" ht="15.75" thickBot="1" x14ac:dyDescent="0.3">
      <c r="A179" s="304"/>
      <c r="B179" s="305"/>
      <c r="C179" s="306"/>
      <c r="D179" s="306"/>
      <c r="E179" s="306"/>
    </row>
    <row r="180" spans="1:5" ht="15.75" thickBot="1" x14ac:dyDescent="0.3">
      <c r="A180" s="500" t="s">
        <v>177</v>
      </c>
      <c r="B180" s="501"/>
      <c r="C180" s="307"/>
      <c r="D180" s="308">
        <f>SUM(D175:D179)</f>
        <v>0</v>
      </c>
      <c r="E180" s="308"/>
    </row>
    <row r="181" spans="1:5" ht="13.5" customHeight="1" x14ac:dyDescent="0.25">
      <c r="A181" s="498" t="s">
        <v>178</v>
      </c>
      <c r="B181" s="499"/>
      <c r="C181" s="298"/>
      <c r="D181" s="298"/>
      <c r="E181" s="298"/>
    </row>
    <row r="182" spans="1:5" x14ac:dyDescent="0.25">
      <c r="A182" s="302"/>
      <c r="B182" s="300"/>
      <c r="C182" s="309"/>
      <c r="D182" s="301"/>
      <c r="E182" s="301"/>
    </row>
    <row r="183" spans="1:5" x14ac:dyDescent="0.25">
      <c r="A183" s="302"/>
      <c r="B183" s="300"/>
      <c r="C183" s="309"/>
      <c r="D183" s="301"/>
      <c r="E183" s="301"/>
    </row>
    <row r="184" spans="1:5" x14ac:dyDescent="0.25">
      <c r="A184" s="302"/>
      <c r="B184" s="300"/>
      <c r="C184" s="309"/>
      <c r="D184" s="301"/>
      <c r="E184" s="301"/>
    </row>
    <row r="185" spans="1:5" x14ac:dyDescent="0.25">
      <c r="A185" s="302"/>
      <c r="B185" s="300"/>
      <c r="C185" s="309"/>
      <c r="D185" s="301"/>
      <c r="E185" s="301"/>
    </row>
    <row r="186" spans="1:5" x14ac:dyDescent="0.25">
      <c r="A186" s="302"/>
      <c r="B186" s="300"/>
      <c r="C186" s="309"/>
      <c r="D186" s="301"/>
      <c r="E186" s="301"/>
    </row>
    <row r="187" spans="1:5" ht="15.75" thickBot="1" x14ac:dyDescent="0.3">
      <c r="A187" s="304"/>
      <c r="B187" s="305"/>
      <c r="C187" s="310"/>
      <c r="D187" s="306"/>
      <c r="E187" s="306"/>
    </row>
    <row r="188" spans="1:5" ht="15.75" thickBot="1" x14ac:dyDescent="0.3">
      <c r="A188" s="500" t="s">
        <v>179</v>
      </c>
      <c r="B188" s="501"/>
      <c r="C188" s="311"/>
      <c r="D188" s="308">
        <f>SUM(D182:D187)</f>
        <v>0</v>
      </c>
      <c r="E188" s="308"/>
    </row>
    <row r="189" spans="1:5" x14ac:dyDescent="0.25">
      <c r="A189" s="502" t="s">
        <v>180</v>
      </c>
      <c r="B189" s="503"/>
      <c r="C189" s="312"/>
      <c r="D189" s="313"/>
      <c r="E189" s="313"/>
    </row>
    <row r="190" spans="1:5" x14ac:dyDescent="0.25">
      <c r="A190" s="504" t="s">
        <v>57</v>
      </c>
      <c r="B190" s="505"/>
      <c r="C190" s="314"/>
      <c r="D190" s="315">
        <v>0</v>
      </c>
      <c r="E190" s="315"/>
    </row>
    <row r="191" spans="1:5" ht="15.75" thickBot="1" x14ac:dyDescent="0.3">
      <c r="A191" s="506"/>
      <c r="B191" s="507"/>
      <c r="C191" s="507"/>
      <c r="D191" s="507"/>
      <c r="E191" s="507"/>
    </row>
    <row r="192" spans="1:5" ht="10.5" customHeight="1" thickBot="1" x14ac:dyDescent="0.3">
      <c r="A192" s="508" t="s">
        <v>181</v>
      </c>
      <c r="B192" s="509"/>
      <c r="C192" s="318"/>
      <c r="D192" s="319">
        <f>D180+D188+D189</f>
        <v>0</v>
      </c>
      <c r="E192" s="319"/>
    </row>
    <row r="193" spans="1:8" ht="15.75" thickBot="1" x14ac:dyDescent="0.3">
      <c r="A193" s="2"/>
    </row>
    <row r="194" spans="1:8" ht="12" customHeight="1" thickBot="1" x14ac:dyDescent="0.3">
      <c r="A194" s="492" t="s">
        <v>182</v>
      </c>
      <c r="B194" s="493"/>
      <c r="C194" s="493"/>
      <c r="D194" s="493"/>
      <c r="E194" s="493"/>
    </row>
    <row r="195" spans="1:8" x14ac:dyDescent="0.25">
      <c r="A195" s="512"/>
      <c r="B195" s="513"/>
      <c r="C195" s="320"/>
      <c r="D195" s="321"/>
      <c r="E195" s="321"/>
      <c r="F195" s="322"/>
    </row>
    <row r="196" spans="1:8" x14ac:dyDescent="0.25">
      <c r="A196" s="514"/>
      <c r="B196" s="515"/>
      <c r="C196" s="300"/>
      <c r="D196" s="230"/>
      <c r="E196" s="230"/>
      <c r="F196" s="322"/>
    </row>
    <row r="197" spans="1:8" x14ac:dyDescent="0.25">
      <c r="A197" s="514"/>
      <c r="B197" s="515"/>
      <c r="C197" s="323"/>
      <c r="D197" s="230"/>
      <c r="E197" s="230"/>
      <c r="F197" s="322"/>
    </row>
    <row r="198" spans="1:8" x14ac:dyDescent="0.25">
      <c r="A198" s="514"/>
      <c r="B198" s="515"/>
      <c r="C198" s="323"/>
      <c r="D198" s="230"/>
      <c r="E198" s="230"/>
      <c r="F198" s="322"/>
    </row>
    <row r="199" spans="1:8" x14ac:dyDescent="0.25">
      <c r="A199" s="514"/>
      <c r="B199" s="515"/>
      <c r="C199" s="300"/>
      <c r="D199" s="230"/>
      <c r="E199" s="230"/>
      <c r="F199" s="322"/>
      <c r="H199" s="324"/>
    </row>
    <row r="200" spans="1:8" x14ac:dyDescent="0.25">
      <c r="A200" s="514"/>
      <c r="B200" s="515"/>
      <c r="C200" s="300"/>
      <c r="D200" s="230"/>
      <c r="E200" s="230"/>
      <c r="F200" s="322"/>
    </row>
    <row r="201" spans="1:8" ht="21.75" customHeight="1" x14ac:dyDescent="0.25">
      <c r="A201" s="514"/>
      <c r="B201" s="515"/>
      <c r="C201" s="323"/>
      <c r="D201" s="230"/>
      <c r="E201" s="230"/>
      <c r="F201" s="322"/>
    </row>
    <row r="202" spans="1:8" x14ac:dyDescent="0.25">
      <c r="A202" s="514"/>
      <c r="B202" s="515"/>
      <c r="C202" s="323"/>
      <c r="D202" s="230"/>
      <c r="E202" s="230"/>
      <c r="F202" s="322"/>
    </row>
    <row r="203" spans="1:8" x14ac:dyDescent="0.25">
      <c r="A203" s="514"/>
      <c r="B203" s="515"/>
      <c r="C203" s="323"/>
      <c r="D203" s="224"/>
      <c r="E203" s="224"/>
      <c r="F203" s="322"/>
    </row>
    <row r="204" spans="1:8" x14ac:dyDescent="0.25">
      <c r="A204" s="514"/>
      <c r="B204" s="516"/>
      <c r="C204" s="323"/>
      <c r="D204" s="224"/>
      <c r="E204" s="224"/>
      <c r="F204" s="322"/>
    </row>
    <row r="205" spans="1:8" ht="15.75" thickBot="1" x14ac:dyDescent="0.3">
      <c r="A205" s="510" t="s">
        <v>183</v>
      </c>
      <c r="B205" s="511"/>
      <c r="C205" s="325"/>
      <c r="D205" s="325">
        <f>SUM(D195:D204)</f>
        <v>0</v>
      </c>
      <c r="E205" s="326"/>
    </row>
    <row r="206" spans="1:8" ht="15.75" thickBot="1" x14ac:dyDescent="0.3">
      <c r="A206" s="2"/>
    </row>
    <row r="207" spans="1:8" ht="9.75" customHeight="1" thickBot="1" x14ac:dyDescent="0.3">
      <c r="A207" s="327" t="s">
        <v>184</v>
      </c>
      <c r="B207" s="328"/>
      <c r="C207" s="328"/>
      <c r="D207" s="328"/>
      <c r="E207" s="328"/>
    </row>
    <row r="208" spans="1:8" x14ac:dyDescent="0.25">
      <c r="A208" s="329"/>
      <c r="B208" s="330"/>
      <c r="C208" s="331"/>
      <c r="D208" s="332"/>
      <c r="E208" s="332"/>
    </row>
    <row r="209" spans="1:5" x14ac:dyDescent="0.25">
      <c r="A209" s="333"/>
      <c r="B209" s="334"/>
      <c r="C209" s="335"/>
      <c r="D209" s="336"/>
      <c r="E209" s="336"/>
    </row>
    <row r="210" spans="1:5" x14ac:dyDescent="0.25">
      <c r="A210" s="333"/>
      <c r="B210" s="334"/>
      <c r="C210" s="335"/>
      <c r="D210" s="336"/>
      <c r="E210" s="336"/>
    </row>
    <row r="211" spans="1:5" x14ac:dyDescent="0.25">
      <c r="A211" s="333"/>
      <c r="B211" s="334"/>
      <c r="C211" s="335"/>
      <c r="D211" s="336"/>
      <c r="E211" s="336"/>
    </row>
    <row r="212" spans="1:5" x14ac:dyDescent="0.25">
      <c r="A212" s="333"/>
      <c r="B212" s="334"/>
      <c r="C212" s="335"/>
      <c r="D212" s="336"/>
      <c r="E212" s="336"/>
    </row>
    <row r="213" spans="1:5" ht="23.25" customHeight="1" thickBot="1" x14ac:dyDescent="0.3">
      <c r="A213" s="510" t="s">
        <v>185</v>
      </c>
      <c r="B213" s="511"/>
      <c r="C213" s="325"/>
      <c r="D213" s="325">
        <f>SUM(D208:D212)</f>
        <v>0</v>
      </c>
      <c r="E213" s="326"/>
    </row>
    <row r="214" spans="1:5" ht="24.75" customHeight="1" x14ac:dyDescent="0.25"/>
  </sheetData>
  <mergeCells count="97">
    <mergeCell ref="A213:B213"/>
    <mergeCell ref="A200:B200"/>
    <mergeCell ref="A201:B201"/>
    <mergeCell ref="A202:B202"/>
    <mergeCell ref="A203:B203"/>
    <mergeCell ref="A204:B204"/>
    <mergeCell ref="A205:B205"/>
    <mergeCell ref="A199:B199"/>
    <mergeCell ref="A181:B181"/>
    <mergeCell ref="A188:B188"/>
    <mergeCell ref="A189:B189"/>
    <mergeCell ref="A190:B190"/>
    <mergeCell ref="A191:E191"/>
    <mergeCell ref="A192:B192"/>
    <mergeCell ref="A194:E194"/>
    <mergeCell ref="A195:B195"/>
    <mergeCell ref="A196:B196"/>
    <mergeCell ref="A197:B197"/>
    <mergeCell ref="A198:B198"/>
    <mergeCell ref="A180:B180"/>
    <mergeCell ref="A162:B162"/>
    <mergeCell ref="A163:E163"/>
    <mergeCell ref="A164:B164"/>
    <mergeCell ref="A166:E166"/>
    <mergeCell ref="A167:B167"/>
    <mergeCell ref="A168:B168"/>
    <mergeCell ref="A169:E169"/>
    <mergeCell ref="A170:B170"/>
    <mergeCell ref="A172:E172"/>
    <mergeCell ref="A173:E173"/>
    <mergeCell ref="A174:B174"/>
    <mergeCell ref="A161:B161"/>
    <mergeCell ref="A148:B148"/>
    <mergeCell ref="A149:E149"/>
    <mergeCell ref="A151:B151"/>
    <mergeCell ref="A152:E152"/>
    <mergeCell ref="A153:E153"/>
    <mergeCell ref="A155:B155"/>
    <mergeCell ref="A156:B156"/>
    <mergeCell ref="A157:B157"/>
    <mergeCell ref="A158:B158"/>
    <mergeCell ref="A159:B159"/>
    <mergeCell ref="A160:B160"/>
    <mergeCell ref="A146:E146"/>
    <mergeCell ref="A129:E129"/>
    <mergeCell ref="A133:B133"/>
    <mergeCell ref="A134:B134"/>
    <mergeCell ref="A135:E135"/>
    <mergeCell ref="A136:B136"/>
    <mergeCell ref="A137:B137"/>
    <mergeCell ref="A138:B138"/>
    <mergeCell ref="A142:B142"/>
    <mergeCell ref="A143:B143"/>
    <mergeCell ref="A144:E144"/>
    <mergeCell ref="A145:E145"/>
    <mergeCell ref="A127:B127"/>
    <mergeCell ref="A104:E104"/>
    <mergeCell ref="A105:E105"/>
    <mergeCell ref="A106:E106"/>
    <mergeCell ref="A108:B108"/>
    <mergeCell ref="A109:E109"/>
    <mergeCell ref="A110:E110"/>
    <mergeCell ref="A114:B114"/>
    <mergeCell ref="A115:E115"/>
    <mergeCell ref="A116:E116"/>
    <mergeCell ref="A122:B122"/>
    <mergeCell ref="A123:B123"/>
    <mergeCell ref="A103:B103"/>
    <mergeCell ref="A66:E66"/>
    <mergeCell ref="A75:B75"/>
    <mergeCell ref="A84:E84"/>
    <mergeCell ref="A89:B89"/>
    <mergeCell ref="A90:E90"/>
    <mergeCell ref="A95:B95"/>
    <mergeCell ref="A97:B97"/>
    <mergeCell ref="A99:B99"/>
    <mergeCell ref="A100:B100"/>
    <mergeCell ref="A101:B101"/>
    <mergeCell ref="A102:E102"/>
    <mergeCell ref="A65:B65"/>
    <mergeCell ref="A34:B34"/>
    <mergeCell ref="A35:B35"/>
    <mergeCell ref="A41:B41"/>
    <mergeCell ref="A44:B44"/>
    <mergeCell ref="A47:B47"/>
    <mergeCell ref="A48:B48"/>
    <mergeCell ref="A53:B53"/>
    <mergeCell ref="A56:B56"/>
    <mergeCell ref="A59:B59"/>
    <mergeCell ref="A62:B62"/>
    <mergeCell ref="A63:B63"/>
    <mergeCell ref="A30:B30"/>
    <mergeCell ref="A1:E1"/>
    <mergeCell ref="A10:B10"/>
    <mergeCell ref="A15:B15"/>
    <mergeCell ref="A21:B21"/>
    <mergeCell ref="A26:B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03"/>
  <sheetViews>
    <sheetView view="pageBreakPreview" zoomScaleNormal="100" zoomScaleSheetLayoutView="100" workbookViewId="0">
      <pane ySplit="2" topLeftCell="A72" activePane="bottomLeft" state="frozen"/>
      <selection pane="bottomLeft" activeCell="A80" sqref="A80:B80"/>
    </sheetView>
  </sheetViews>
  <sheetFormatPr defaultColWidth="9.140625" defaultRowHeight="15" x14ac:dyDescent="0.25"/>
  <cols>
    <col min="1" max="1" width="18.5703125" style="2" customWidth="1"/>
    <col min="2" max="2" width="39.42578125" style="3" customWidth="1"/>
    <col min="3" max="3" width="16.28515625" style="3" customWidth="1"/>
    <col min="4" max="5" width="15.28515625" style="3" bestFit="1" customWidth="1"/>
    <col min="6" max="6" width="10.85546875" style="3" customWidth="1"/>
    <col min="7" max="7" width="11.140625" style="3" customWidth="1"/>
    <col min="8" max="8" width="10.5703125" style="3" bestFit="1" customWidth="1"/>
    <col min="9" max="9" width="12.85546875" style="3" customWidth="1"/>
    <col min="10" max="10" width="9.85546875" style="3" bestFit="1" customWidth="1"/>
    <col min="11" max="16384" width="9.140625" style="3"/>
  </cols>
  <sheetData>
    <row r="1" spans="1:7" s="77" customFormat="1" ht="60" customHeight="1" thickBot="1" x14ac:dyDescent="0.3">
      <c r="A1" s="527" t="s">
        <v>80</v>
      </c>
      <c r="B1" s="528"/>
      <c r="C1" s="528"/>
      <c r="D1" s="528"/>
      <c r="E1" s="21"/>
    </row>
    <row r="2" spans="1:7" s="127" customFormat="1" ht="67.5" customHeight="1" thickBot="1" x14ac:dyDescent="0.25">
      <c r="A2" s="123" t="s">
        <v>0</v>
      </c>
      <c r="B2" s="124" t="s">
        <v>44</v>
      </c>
      <c r="C2" s="123" t="s">
        <v>83</v>
      </c>
      <c r="D2" s="125" t="s">
        <v>81</v>
      </c>
      <c r="E2" s="126" t="s">
        <v>82</v>
      </c>
    </row>
    <row r="3" spans="1:7" ht="50.25" customHeight="1" thickBot="1" x14ac:dyDescent="0.3">
      <c r="A3" s="531" t="s">
        <v>53</v>
      </c>
      <c r="B3" s="532"/>
      <c r="C3" s="532"/>
      <c r="D3" s="532"/>
      <c r="E3" s="533"/>
    </row>
    <row r="4" spans="1:7" ht="36" customHeight="1" thickBot="1" x14ac:dyDescent="0.3">
      <c r="A4" s="27" t="s">
        <v>40</v>
      </c>
      <c r="B4" s="69"/>
      <c r="C4" s="26"/>
      <c r="D4" s="26"/>
      <c r="E4" s="86"/>
    </row>
    <row r="5" spans="1:7" ht="13.5" customHeight="1" thickBot="1" x14ac:dyDescent="0.3">
      <c r="A5" s="529" t="s">
        <v>1</v>
      </c>
      <c r="B5" s="530"/>
      <c r="C5" s="22">
        <v>78000000</v>
      </c>
      <c r="D5" s="22">
        <v>70659421</v>
      </c>
      <c r="E5" s="22">
        <v>66189636.189999998</v>
      </c>
      <c r="G5" s="61"/>
    </row>
    <row r="6" spans="1:7" ht="15.75" thickBot="1" x14ac:dyDescent="0.3">
      <c r="A6" s="8"/>
      <c r="B6" s="9"/>
      <c r="C6" s="10"/>
      <c r="D6" s="10"/>
      <c r="E6" s="88"/>
      <c r="G6" s="61"/>
    </row>
    <row r="7" spans="1:7" ht="14.25" customHeight="1" thickBot="1" x14ac:dyDescent="0.3">
      <c r="A7" s="529" t="s">
        <v>2</v>
      </c>
      <c r="B7" s="530"/>
      <c r="C7" s="22">
        <v>74000000</v>
      </c>
      <c r="D7" s="22">
        <v>63690200</v>
      </c>
      <c r="E7" s="22">
        <v>76726886.909999996</v>
      </c>
      <c r="G7" s="61"/>
    </row>
    <row r="8" spans="1:7" ht="15.75" thickBot="1" x14ac:dyDescent="0.3">
      <c r="A8" s="49"/>
      <c r="B8" s="50"/>
      <c r="C8" s="51"/>
      <c r="D8" s="51"/>
      <c r="E8" s="89"/>
      <c r="G8" s="61"/>
    </row>
    <row r="9" spans="1:7" ht="14.25" customHeight="1" thickBot="1" x14ac:dyDescent="0.3">
      <c r="A9" s="529" t="s">
        <v>3</v>
      </c>
      <c r="B9" s="530"/>
      <c r="C9" s="22">
        <v>75000000</v>
      </c>
      <c r="D9" s="22">
        <v>71413360</v>
      </c>
      <c r="E9" s="22">
        <v>85331622.010000005</v>
      </c>
      <c r="G9" s="61"/>
    </row>
    <row r="10" spans="1:7" ht="15.75" thickBot="1" x14ac:dyDescent="0.3">
      <c r="A10" s="49"/>
      <c r="B10" s="50"/>
      <c r="C10" s="51"/>
      <c r="D10" s="51"/>
      <c r="E10" s="89"/>
      <c r="G10" s="61"/>
    </row>
    <row r="11" spans="1:7" ht="13.5" customHeight="1" thickBot="1" x14ac:dyDescent="0.3">
      <c r="A11" s="529" t="s">
        <v>4</v>
      </c>
      <c r="B11" s="530"/>
      <c r="C11" s="22">
        <v>55000000</v>
      </c>
      <c r="D11" s="22">
        <v>52437489</v>
      </c>
      <c r="E11" s="22">
        <v>43061957.780000001</v>
      </c>
      <c r="G11" s="61"/>
    </row>
    <row r="12" spans="1:7" ht="15.75" thickBot="1" x14ac:dyDescent="0.3">
      <c r="A12" s="8"/>
      <c r="B12" s="9"/>
      <c r="C12" s="10"/>
      <c r="D12" s="10"/>
      <c r="E12" s="88"/>
      <c r="G12" s="61"/>
    </row>
    <row r="13" spans="1:7" ht="13.5" customHeight="1" thickBot="1" x14ac:dyDescent="0.3">
      <c r="A13" s="529" t="s">
        <v>5</v>
      </c>
      <c r="B13" s="530"/>
      <c r="C13" s="22">
        <v>29300000</v>
      </c>
      <c r="D13" s="22">
        <v>29300000</v>
      </c>
      <c r="E13" s="22">
        <v>17571614</v>
      </c>
      <c r="G13" s="61"/>
    </row>
    <row r="14" spans="1:7" ht="15.75" thickBot="1" x14ac:dyDescent="0.3">
      <c r="A14" s="8"/>
      <c r="B14" s="9"/>
      <c r="C14" s="10"/>
      <c r="D14" s="10"/>
      <c r="E14" s="88"/>
      <c r="G14" s="61"/>
    </row>
    <row r="15" spans="1:7" ht="33.75" customHeight="1" thickBot="1" x14ac:dyDescent="0.3">
      <c r="A15" s="529" t="s">
        <v>6</v>
      </c>
      <c r="B15" s="530"/>
      <c r="C15" s="22">
        <v>26000000</v>
      </c>
      <c r="D15" s="22">
        <v>26000000</v>
      </c>
      <c r="E15" s="22">
        <v>52491458</v>
      </c>
      <c r="G15" s="61"/>
    </row>
    <row r="16" spans="1:7" ht="21.75" customHeight="1" thickBot="1" x14ac:dyDescent="0.3">
      <c r="A16" s="542" t="s">
        <v>39</v>
      </c>
      <c r="B16" s="543"/>
      <c r="C16" s="23">
        <f>SUM(C15,C13,C11,C9,C7,C5)</f>
        <v>337300000</v>
      </c>
      <c r="D16" s="23">
        <f>SUM(D15,D13,D11,D9,D7,D5)</f>
        <v>313500470</v>
      </c>
      <c r="E16" s="25">
        <f>SUM(E15,E13,E11,E9,E7,E5)</f>
        <v>341373174.89000005</v>
      </c>
      <c r="G16" s="61"/>
    </row>
    <row r="17" spans="1:7" ht="21.75" customHeight="1" thickBot="1" x14ac:dyDescent="0.3">
      <c r="A17" s="8"/>
      <c r="B17" s="9"/>
      <c r="C17" s="10"/>
      <c r="D17" s="10"/>
      <c r="E17" s="88"/>
      <c r="G17" s="61"/>
    </row>
    <row r="18" spans="1:7" ht="32.25" customHeight="1" thickBot="1" x14ac:dyDescent="0.3">
      <c r="A18" s="542" t="s">
        <v>78</v>
      </c>
      <c r="B18" s="588"/>
      <c r="C18" s="103">
        <v>24875032</v>
      </c>
      <c r="D18" s="103">
        <v>24875032</v>
      </c>
      <c r="E18" s="103">
        <v>15614800.859999999</v>
      </c>
      <c r="G18" s="61"/>
    </row>
    <row r="19" spans="1:7" ht="15.75" thickBot="1" x14ac:dyDescent="0.3">
      <c r="A19" s="537"/>
      <c r="B19" s="538"/>
      <c r="C19" s="538"/>
      <c r="D19" s="538"/>
      <c r="E19" s="539"/>
      <c r="G19" s="61"/>
    </row>
    <row r="20" spans="1:7" ht="15.75" thickBot="1" x14ac:dyDescent="0.3">
      <c r="A20" s="70"/>
      <c r="B20" s="68"/>
      <c r="C20" s="68"/>
      <c r="D20" s="68"/>
      <c r="E20" s="71"/>
      <c r="G20" s="61"/>
    </row>
    <row r="21" spans="1:7" ht="22.5" customHeight="1" thickBot="1" x14ac:dyDescent="0.3">
      <c r="A21" s="548" t="s">
        <v>63</v>
      </c>
      <c r="B21" s="549"/>
      <c r="C21" s="64"/>
      <c r="D21" s="65"/>
      <c r="E21" s="35"/>
      <c r="G21" s="61"/>
    </row>
    <row r="22" spans="1:7" ht="42" customHeight="1" thickBot="1" x14ac:dyDescent="0.3">
      <c r="A22" s="79" t="s">
        <v>57</v>
      </c>
      <c r="B22" s="80" t="s">
        <v>58</v>
      </c>
      <c r="C22" s="66">
        <v>10000000</v>
      </c>
      <c r="D22" s="66">
        <v>10000000</v>
      </c>
      <c r="E22" s="67">
        <v>11861265.1</v>
      </c>
      <c r="G22" s="61"/>
    </row>
    <row r="23" spans="1:7" s="1" customFormat="1" ht="31.5" customHeight="1" thickBot="1" x14ac:dyDescent="0.3">
      <c r="A23" s="521" t="s">
        <v>64</v>
      </c>
      <c r="B23" s="522"/>
      <c r="C23" s="23">
        <f>SUM(C22)</f>
        <v>10000000</v>
      </c>
      <c r="D23" s="23">
        <f>SUM(D22)</f>
        <v>10000000</v>
      </c>
      <c r="E23" s="25">
        <f>SUM(E22)</f>
        <v>11861265.1</v>
      </c>
      <c r="G23" s="61"/>
    </row>
    <row r="24" spans="1:7" ht="15.75" thickBot="1" x14ac:dyDescent="0.3">
      <c r="A24" s="546"/>
      <c r="B24" s="547"/>
      <c r="C24" s="547"/>
      <c r="D24" s="547"/>
      <c r="E24" s="547"/>
      <c r="G24" s="61"/>
    </row>
    <row r="25" spans="1:7" ht="17.25" customHeight="1" thickBot="1" x14ac:dyDescent="0.3">
      <c r="A25" s="74" t="s">
        <v>45</v>
      </c>
      <c r="B25" s="52"/>
      <c r="C25" s="53">
        <v>0</v>
      </c>
      <c r="D25" s="81">
        <v>0</v>
      </c>
      <c r="E25" s="81">
        <v>0</v>
      </c>
      <c r="G25" s="61"/>
    </row>
    <row r="26" spans="1:7" ht="17.25" customHeight="1" thickBot="1" x14ac:dyDescent="0.3">
      <c r="A26" s="544" t="s">
        <v>41</v>
      </c>
      <c r="B26" s="545"/>
      <c r="C26" s="103">
        <f>SUM(C16,C23,C25)</f>
        <v>347300000</v>
      </c>
      <c r="D26" s="103">
        <f>SUM(D16,,D23,,D25)</f>
        <v>323500470</v>
      </c>
      <c r="E26" s="103">
        <f>SUM(E25,E16,E23)</f>
        <v>353234439.99000007</v>
      </c>
      <c r="F26" s="61"/>
      <c r="G26" s="61"/>
    </row>
    <row r="27" spans="1:7" ht="15.75" thickBot="1" x14ac:dyDescent="0.3">
      <c r="A27" s="540"/>
      <c r="B27" s="541"/>
      <c r="C27" s="541"/>
      <c r="D27" s="541"/>
      <c r="E27" s="541"/>
      <c r="G27" s="61"/>
    </row>
    <row r="28" spans="1:7" ht="22.5" customHeight="1" thickBot="1" x14ac:dyDescent="0.3">
      <c r="A28" s="534" t="s">
        <v>54</v>
      </c>
      <c r="B28" s="535"/>
      <c r="C28" s="535"/>
      <c r="D28" s="535"/>
      <c r="E28" s="536"/>
      <c r="G28" s="61"/>
    </row>
    <row r="29" spans="1:7" ht="17.25" customHeight="1" thickBot="1" x14ac:dyDescent="0.3">
      <c r="A29" s="542" t="s">
        <v>7</v>
      </c>
      <c r="B29" s="543"/>
      <c r="C29" s="543"/>
      <c r="D29" s="543"/>
      <c r="E29" s="565"/>
      <c r="G29" s="61"/>
    </row>
    <row r="30" spans="1:7" ht="28.5" customHeight="1" x14ac:dyDescent="0.25">
      <c r="A30" s="5" t="s">
        <v>8</v>
      </c>
      <c r="B30" s="59" t="s">
        <v>55</v>
      </c>
      <c r="C30" s="104">
        <v>8000000</v>
      </c>
      <c r="D30" s="104">
        <v>8000000</v>
      </c>
      <c r="E30" s="104">
        <v>10689141.91</v>
      </c>
      <c r="G30" s="61"/>
    </row>
    <row r="31" spans="1:7" ht="34.5" customHeight="1" x14ac:dyDescent="0.25">
      <c r="A31" s="6" t="s">
        <v>8</v>
      </c>
      <c r="B31" s="12" t="s">
        <v>51</v>
      </c>
      <c r="C31" s="105">
        <v>5000000</v>
      </c>
      <c r="D31" s="105">
        <v>5000000</v>
      </c>
      <c r="E31" s="105">
        <v>4707759</v>
      </c>
    </row>
    <row r="32" spans="1:7" ht="24" customHeight="1" x14ac:dyDescent="0.25">
      <c r="A32" s="7" t="s">
        <v>9</v>
      </c>
      <c r="B32" s="11" t="s">
        <v>10</v>
      </c>
      <c r="C32" s="106">
        <v>1500000</v>
      </c>
      <c r="D32" s="106">
        <v>1500000</v>
      </c>
      <c r="E32" s="106">
        <v>1219150</v>
      </c>
    </row>
    <row r="33" spans="1:7" ht="36" customHeight="1" thickBot="1" x14ac:dyDescent="0.3">
      <c r="A33" s="36" t="s">
        <v>11</v>
      </c>
      <c r="B33" s="37" t="s">
        <v>12</v>
      </c>
      <c r="C33" s="107">
        <v>35000000</v>
      </c>
      <c r="D33" s="107">
        <v>35000000</v>
      </c>
      <c r="E33" s="107">
        <v>32931659.170000002</v>
      </c>
    </row>
    <row r="34" spans="1:7" ht="15" customHeight="1" thickBot="1" x14ac:dyDescent="0.3">
      <c r="A34" s="542" t="s">
        <v>13</v>
      </c>
      <c r="B34" s="543"/>
      <c r="C34" s="23">
        <f>SUM(C30:C33)</f>
        <v>49500000</v>
      </c>
      <c r="D34" s="23">
        <f>SUM(D30:D33)</f>
        <v>49500000</v>
      </c>
      <c r="E34" s="25">
        <f>SUM(E30:E33)</f>
        <v>49547710.079999998</v>
      </c>
    </row>
    <row r="35" spans="1:7" ht="15.75" thickBot="1" x14ac:dyDescent="0.3">
      <c r="A35" s="571"/>
      <c r="B35" s="460"/>
      <c r="C35" s="460"/>
      <c r="D35" s="460"/>
      <c r="E35" s="526"/>
    </row>
    <row r="36" spans="1:7" ht="15.75" thickBot="1" x14ac:dyDescent="0.3">
      <c r="A36" s="542" t="s">
        <v>62</v>
      </c>
      <c r="B36" s="543"/>
      <c r="C36" s="543"/>
      <c r="D36" s="543"/>
      <c r="E36" s="29"/>
    </row>
    <row r="37" spans="1:7" ht="57" x14ac:dyDescent="0.25">
      <c r="A37" s="13" t="s">
        <v>11</v>
      </c>
      <c r="B37" s="14" t="s">
        <v>43</v>
      </c>
      <c r="C37" s="108">
        <v>33000000</v>
      </c>
      <c r="D37" s="108">
        <v>33000000</v>
      </c>
      <c r="E37" s="108">
        <v>16538175.83</v>
      </c>
    </row>
    <row r="38" spans="1:7" ht="30" customHeight="1" thickBot="1" x14ac:dyDescent="0.3">
      <c r="A38" s="569" t="s">
        <v>61</v>
      </c>
      <c r="B38" s="570"/>
      <c r="C38" s="28">
        <f>SUM(C37)</f>
        <v>33000000</v>
      </c>
      <c r="D38" s="28">
        <f>SUM(D37)</f>
        <v>33000000</v>
      </c>
      <c r="E38" s="30">
        <f>SUM(E37)</f>
        <v>16538175.83</v>
      </c>
    </row>
    <row r="39" spans="1:7" ht="15.75" thickBot="1" x14ac:dyDescent="0.3">
      <c r="A39" s="546"/>
      <c r="B39" s="547"/>
      <c r="C39" s="547"/>
      <c r="D39" s="547"/>
      <c r="E39" s="547"/>
    </row>
    <row r="40" spans="1:7" ht="30" customHeight="1" thickBot="1" x14ac:dyDescent="0.3">
      <c r="A40" s="542" t="s">
        <v>14</v>
      </c>
      <c r="B40" s="543"/>
      <c r="C40" s="543"/>
      <c r="D40" s="550"/>
      <c r="E40" s="38"/>
    </row>
    <row r="41" spans="1:7" ht="57.75" customHeight="1" x14ac:dyDescent="0.25">
      <c r="A41" s="91" t="s">
        <v>8</v>
      </c>
      <c r="B41" s="80" t="s">
        <v>77</v>
      </c>
      <c r="C41" s="108">
        <v>12754840</v>
      </c>
      <c r="D41" s="108">
        <v>12754840</v>
      </c>
      <c r="E41" s="108">
        <v>12701070.84</v>
      </c>
    </row>
    <row r="42" spans="1:7" ht="14.25" customHeight="1" x14ac:dyDescent="0.25">
      <c r="A42" s="7" t="s">
        <v>8</v>
      </c>
      <c r="B42" s="11" t="s">
        <v>15</v>
      </c>
      <c r="C42" s="111">
        <v>8588160</v>
      </c>
      <c r="D42" s="111">
        <v>8588160</v>
      </c>
      <c r="E42" s="111">
        <v>8555781.7599999998</v>
      </c>
    </row>
    <row r="43" spans="1:7" ht="34.5" thickBot="1" x14ac:dyDescent="0.3">
      <c r="A43" s="39" t="s">
        <v>16</v>
      </c>
      <c r="B43" s="37" t="s">
        <v>17</v>
      </c>
      <c r="C43" s="95">
        <v>7357000</v>
      </c>
      <c r="D43" s="95">
        <v>7357000</v>
      </c>
      <c r="E43" s="95">
        <v>5952212.4100000001</v>
      </c>
    </row>
    <row r="44" spans="1:7" ht="15.75" thickBot="1" x14ac:dyDescent="0.3">
      <c r="A44" s="574" t="s">
        <v>18</v>
      </c>
      <c r="B44" s="575"/>
      <c r="C44" s="23">
        <f>SUM(C41:C43)</f>
        <v>28700000</v>
      </c>
      <c r="D44" s="23">
        <f>SUM(D41:D43)</f>
        <v>28700000</v>
      </c>
      <c r="E44" s="25">
        <f>SUM(E41:E43)</f>
        <v>27209065.010000002</v>
      </c>
      <c r="G44" s="57"/>
    </row>
    <row r="45" spans="1:7" ht="18" customHeight="1" thickBot="1" x14ac:dyDescent="0.3">
      <c r="A45" s="58"/>
      <c r="B45" s="525"/>
      <c r="C45" s="460"/>
      <c r="D45" s="460"/>
      <c r="E45" s="526"/>
    </row>
    <row r="46" spans="1:7" ht="20.25" customHeight="1" thickBot="1" x14ac:dyDescent="0.3">
      <c r="A46" s="580" t="s">
        <v>42</v>
      </c>
      <c r="B46" s="581"/>
      <c r="C46" s="103">
        <f>(C34+C38+C44)</f>
        <v>111200000</v>
      </c>
      <c r="D46" s="103">
        <f>SUM(D34,D38,D44)</f>
        <v>111200000</v>
      </c>
      <c r="E46" s="103">
        <f>SUM(E34,E38,E44)</f>
        <v>93294950.920000002</v>
      </c>
    </row>
    <row r="47" spans="1:7" ht="15" customHeight="1" x14ac:dyDescent="0.25">
      <c r="A47" s="582" t="s">
        <v>84</v>
      </c>
      <c r="B47" s="583"/>
      <c r="C47" s="128"/>
      <c r="D47" s="345">
        <v>20000000</v>
      </c>
      <c r="E47" s="129"/>
    </row>
    <row r="48" spans="1:7" ht="15" customHeight="1" x14ac:dyDescent="0.25">
      <c r="A48" s="584" t="s">
        <v>85</v>
      </c>
      <c r="B48" s="585"/>
      <c r="C48" s="130"/>
      <c r="D48" s="346">
        <v>72073815.25</v>
      </c>
      <c r="E48" s="131"/>
    </row>
    <row r="49" spans="1:85" ht="15" customHeight="1" x14ac:dyDescent="0.25">
      <c r="A49" s="586" t="s">
        <v>196</v>
      </c>
      <c r="B49" s="587"/>
      <c r="C49" s="132"/>
      <c r="D49" s="132"/>
      <c r="E49" s="347">
        <v>182670</v>
      </c>
      <c r="H49" s="61"/>
    </row>
    <row r="50" spans="1:85" ht="15" customHeight="1" thickBot="1" x14ac:dyDescent="0.3">
      <c r="A50" s="602"/>
      <c r="B50" s="603"/>
      <c r="C50" s="603"/>
      <c r="D50" s="603"/>
      <c r="E50" s="604"/>
    </row>
    <row r="51" spans="1:85" ht="38.25" customHeight="1" thickBot="1" x14ac:dyDescent="0.3">
      <c r="A51" s="578" t="s">
        <v>69</v>
      </c>
      <c r="B51" s="579"/>
      <c r="C51" s="109">
        <f>SUM(C26+C46+C18)</f>
        <v>483375032</v>
      </c>
      <c r="D51" s="109">
        <f>SUM(D26+D46+D18-D47+D48+D49)</f>
        <v>511649317.25</v>
      </c>
      <c r="E51" s="110">
        <f>SUM(E26+E46+E18-E47+E48+E49)</f>
        <v>462326861.7700001</v>
      </c>
      <c r="G51" s="61"/>
      <c r="H51" s="61"/>
      <c r="J51" s="61"/>
    </row>
    <row r="52" spans="1:85" ht="18.75" thickBot="1" x14ac:dyDescent="0.3">
      <c r="A52" s="576"/>
      <c r="B52" s="577"/>
      <c r="C52" s="577"/>
      <c r="D52" s="577"/>
      <c r="E52" s="577"/>
    </row>
    <row r="53" spans="1:85" ht="18.75" thickBot="1" x14ac:dyDescent="0.3">
      <c r="A53" s="599" t="s">
        <v>19</v>
      </c>
      <c r="B53" s="600"/>
      <c r="C53" s="600"/>
      <c r="D53" s="600"/>
      <c r="E53" s="601"/>
    </row>
    <row r="54" spans="1:85" ht="18.75" customHeight="1" thickBot="1" x14ac:dyDescent="0.3">
      <c r="A54" s="605" t="s">
        <v>65</v>
      </c>
      <c r="B54" s="606"/>
      <c r="C54" s="606"/>
      <c r="D54" s="606"/>
      <c r="E54" s="607"/>
    </row>
    <row r="55" spans="1:85" ht="25.5" customHeight="1" x14ac:dyDescent="0.25">
      <c r="A55" s="82" t="s">
        <v>11</v>
      </c>
      <c r="B55" s="87" t="s">
        <v>20</v>
      </c>
      <c r="C55" s="62">
        <v>30000000</v>
      </c>
      <c r="D55" s="62"/>
      <c r="E55" s="62"/>
    </row>
    <row r="56" spans="1:85" ht="22.5" x14ac:dyDescent="0.25">
      <c r="A56" s="17" t="s">
        <v>11</v>
      </c>
      <c r="B56" s="18" t="s">
        <v>70</v>
      </c>
      <c r="C56" s="112">
        <v>9400000</v>
      </c>
      <c r="D56" s="112"/>
      <c r="E56" s="112"/>
    </row>
    <row r="57" spans="1:85" x14ac:dyDescent="0.25">
      <c r="A57" s="17" t="s">
        <v>11</v>
      </c>
      <c r="B57" s="18" t="s">
        <v>31</v>
      </c>
      <c r="C57" s="113">
        <v>6000000</v>
      </c>
      <c r="D57" s="113"/>
      <c r="E57" s="113"/>
    </row>
    <row r="58" spans="1:85" ht="66.75" customHeight="1" x14ac:dyDescent="0.25">
      <c r="A58" s="93" t="s">
        <v>47</v>
      </c>
      <c r="B58" s="94" t="s">
        <v>74</v>
      </c>
      <c r="C58" s="95">
        <v>40000000</v>
      </c>
      <c r="D58" s="95"/>
      <c r="E58" s="96"/>
    </row>
    <row r="59" spans="1:85" s="90" customFormat="1" ht="41.25" customHeight="1" thickBot="1" x14ac:dyDescent="0.3">
      <c r="A59" s="93" t="s">
        <v>47</v>
      </c>
      <c r="B59" s="94" t="s">
        <v>73</v>
      </c>
      <c r="C59" s="97">
        <v>0</v>
      </c>
      <c r="D59" s="97"/>
      <c r="E59" s="98"/>
    </row>
    <row r="60" spans="1:85" ht="36.75" customHeight="1" thickBot="1" x14ac:dyDescent="0.3">
      <c r="A60" s="523" t="s">
        <v>67</v>
      </c>
      <c r="B60" s="524"/>
      <c r="C60" s="33">
        <f>(C55+C56+C57+C58+C59)</f>
        <v>85400000</v>
      </c>
      <c r="D60" s="33">
        <f>(D55+D56+D57+D58+D59)</f>
        <v>0</v>
      </c>
      <c r="E60" s="33">
        <f>(E55+E56+E57+E58+E59)</f>
        <v>0</v>
      </c>
    </row>
    <row r="61" spans="1:85" s="78" customFormat="1" ht="13.5" customHeight="1" thickBot="1" x14ac:dyDescent="0.3">
      <c r="A61" s="572"/>
      <c r="B61" s="573"/>
      <c r="C61" s="573"/>
      <c r="D61" s="573"/>
      <c r="E61" s="57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1:85" ht="48.75" customHeight="1" thickBot="1" x14ac:dyDescent="0.3">
      <c r="A62" s="605" t="s">
        <v>21</v>
      </c>
      <c r="B62" s="606"/>
      <c r="C62" s="606"/>
      <c r="D62" s="606"/>
      <c r="E62" s="607"/>
    </row>
    <row r="63" spans="1:85" ht="30" customHeight="1" x14ac:dyDescent="0.25">
      <c r="A63" s="40" t="s">
        <v>11</v>
      </c>
      <c r="B63" s="41" t="s">
        <v>22</v>
      </c>
      <c r="C63" s="114">
        <v>3000000</v>
      </c>
      <c r="D63" s="114"/>
      <c r="E63" s="114"/>
    </row>
    <row r="64" spans="1:85" ht="33.75" customHeight="1" x14ac:dyDescent="0.25">
      <c r="A64" s="19" t="s">
        <v>11</v>
      </c>
      <c r="B64" s="20" t="s">
        <v>23</v>
      </c>
      <c r="C64" s="115">
        <v>7000000</v>
      </c>
      <c r="D64" s="115"/>
      <c r="E64" s="115"/>
    </row>
    <row r="65" spans="1:5" ht="24" customHeight="1" x14ac:dyDescent="0.25">
      <c r="A65" s="19" t="s">
        <v>11</v>
      </c>
      <c r="B65" s="20" t="s">
        <v>24</v>
      </c>
      <c r="C65" s="115">
        <v>8000000</v>
      </c>
      <c r="D65" s="115"/>
      <c r="E65" s="115"/>
    </row>
    <row r="66" spans="1:5" ht="22.5" x14ac:dyDescent="0.25">
      <c r="A66" s="36" t="s">
        <v>46</v>
      </c>
      <c r="B66" s="42" t="s">
        <v>59</v>
      </c>
      <c r="C66" s="116">
        <v>4000000</v>
      </c>
      <c r="D66" s="117"/>
      <c r="E66" s="118"/>
    </row>
    <row r="67" spans="1:5" ht="30" customHeight="1" x14ac:dyDescent="0.25">
      <c r="A67" s="15" t="s">
        <v>11</v>
      </c>
      <c r="B67" s="16" t="s">
        <v>71</v>
      </c>
      <c r="C67" s="119">
        <v>6266000</v>
      </c>
      <c r="D67" s="119"/>
      <c r="E67" s="119"/>
    </row>
    <row r="68" spans="1:5" ht="39" customHeight="1" thickBot="1" x14ac:dyDescent="0.3">
      <c r="A68" s="6" t="s">
        <v>8</v>
      </c>
      <c r="B68" s="12" t="s">
        <v>52</v>
      </c>
      <c r="C68" s="105">
        <v>9000000</v>
      </c>
      <c r="D68" s="105"/>
      <c r="E68" s="105"/>
    </row>
    <row r="69" spans="1:5" ht="29.25" customHeight="1" thickBot="1" x14ac:dyDescent="0.3">
      <c r="A69" s="523" t="s">
        <v>25</v>
      </c>
      <c r="B69" s="524"/>
      <c r="C69" s="33">
        <f>SUM(C63:C68)</f>
        <v>37266000</v>
      </c>
      <c r="D69" s="33">
        <f>SUM(D63:D68)</f>
        <v>0</v>
      </c>
      <c r="E69" s="84">
        <f>SUM(E63:E68)</f>
        <v>0</v>
      </c>
    </row>
    <row r="70" spans="1:5" ht="17.25" customHeight="1" thickBot="1" x14ac:dyDescent="0.3">
      <c r="A70" s="572"/>
      <c r="B70" s="573"/>
      <c r="C70" s="573"/>
      <c r="D70" s="573"/>
      <c r="E70" s="573"/>
    </row>
    <row r="71" spans="1:5" ht="16.5" customHeight="1" thickBot="1" x14ac:dyDescent="0.3">
      <c r="A71" s="523" t="s">
        <v>26</v>
      </c>
      <c r="B71" s="524"/>
      <c r="C71" s="524"/>
      <c r="D71" s="524"/>
      <c r="E71" s="589"/>
    </row>
    <row r="72" spans="1:5" x14ac:dyDescent="0.25">
      <c r="A72" s="40" t="s">
        <v>11</v>
      </c>
      <c r="B72" s="41" t="s">
        <v>27</v>
      </c>
      <c r="C72" s="108">
        <v>17000000</v>
      </c>
      <c r="D72" s="108"/>
      <c r="E72" s="108"/>
    </row>
    <row r="73" spans="1:5" ht="22.5" x14ac:dyDescent="0.25">
      <c r="A73" s="19" t="s">
        <v>11</v>
      </c>
      <c r="B73" s="20" t="s">
        <v>28</v>
      </c>
      <c r="C73" s="111">
        <v>10000000</v>
      </c>
      <c r="D73" s="111"/>
      <c r="E73" s="111"/>
    </row>
    <row r="74" spans="1:5" ht="22.5" x14ac:dyDescent="0.25">
      <c r="A74" s="19" t="s">
        <v>11</v>
      </c>
      <c r="B74" s="20" t="s">
        <v>68</v>
      </c>
      <c r="C74" s="111">
        <v>9000000</v>
      </c>
      <c r="D74" s="111"/>
      <c r="E74" s="111"/>
    </row>
    <row r="75" spans="1:5" ht="23.25" thickBot="1" x14ac:dyDescent="0.3">
      <c r="A75" s="19" t="s">
        <v>11</v>
      </c>
      <c r="B75" s="20" t="s">
        <v>29</v>
      </c>
      <c r="C75" s="111">
        <v>500000</v>
      </c>
      <c r="D75" s="111"/>
      <c r="E75" s="111"/>
    </row>
    <row r="76" spans="1:5" ht="30" customHeight="1" thickBot="1" x14ac:dyDescent="0.3">
      <c r="A76" s="523" t="s">
        <v>30</v>
      </c>
      <c r="B76" s="524"/>
      <c r="C76" s="33">
        <f>SUM(C72:C75)</f>
        <v>36500000</v>
      </c>
      <c r="D76" s="33">
        <f>SUM(D72:D75)</f>
        <v>0</v>
      </c>
      <c r="E76" s="43">
        <f>SUM(E72:E75)</f>
        <v>0</v>
      </c>
    </row>
    <row r="77" spans="1:5" ht="15.75" customHeight="1" thickBot="1" x14ac:dyDescent="0.3">
      <c r="A77" s="72"/>
      <c r="B77" s="44"/>
      <c r="C77" s="73"/>
      <c r="D77" s="566"/>
      <c r="E77" s="566"/>
    </row>
    <row r="78" spans="1:5" ht="20.25" customHeight="1" thickBot="1" x14ac:dyDescent="0.3">
      <c r="A78" s="523" t="s">
        <v>75</v>
      </c>
      <c r="B78" s="524"/>
      <c r="C78" s="524"/>
      <c r="D78" s="524"/>
      <c r="E78" s="589"/>
    </row>
    <row r="79" spans="1:5" ht="30" customHeight="1" thickBot="1" x14ac:dyDescent="0.3">
      <c r="A79" s="567" t="s">
        <v>56</v>
      </c>
      <c r="B79" s="568"/>
      <c r="C79" s="120">
        <v>50000000</v>
      </c>
      <c r="D79" s="22"/>
      <c r="E79" s="22"/>
    </row>
    <row r="80" spans="1:5" ht="27.75" customHeight="1" thickBot="1" x14ac:dyDescent="0.3">
      <c r="A80" s="563" t="s">
        <v>79</v>
      </c>
      <c r="B80" s="564"/>
      <c r="C80" s="99">
        <v>14500000</v>
      </c>
      <c r="D80" s="92"/>
      <c r="E80" s="92"/>
    </row>
    <row r="81" spans="1:5" ht="27.75" customHeight="1" thickBot="1" x14ac:dyDescent="0.3">
      <c r="A81" s="523" t="s">
        <v>76</v>
      </c>
      <c r="B81" s="524"/>
      <c r="C81" s="33">
        <f>SUM(C79:C80)</f>
        <v>64500000</v>
      </c>
      <c r="D81" s="33">
        <f>SUM(D79:D80)</f>
        <v>0</v>
      </c>
      <c r="E81" s="43">
        <f>SUM(E79:E80)</f>
        <v>0</v>
      </c>
    </row>
    <row r="82" spans="1:5" ht="24" customHeight="1" thickBot="1" x14ac:dyDescent="0.3">
      <c r="A82" s="100"/>
      <c r="B82" s="101"/>
      <c r="C82" s="102"/>
      <c r="D82" s="92"/>
      <c r="E82" s="92"/>
    </row>
    <row r="83" spans="1:5" ht="28.5" customHeight="1" thickBot="1" x14ac:dyDescent="0.3">
      <c r="A83" s="559" t="s">
        <v>66</v>
      </c>
      <c r="B83" s="560"/>
      <c r="C83" s="32">
        <f>SUM(C60+C69+C76+C81)</f>
        <v>223666000</v>
      </c>
      <c r="D83" s="32">
        <f>SUM(D60+D69+D76+D81)</f>
        <v>0</v>
      </c>
      <c r="E83" s="32">
        <f>SUM(E60+E69+E76+E81)</f>
        <v>0</v>
      </c>
    </row>
    <row r="84" spans="1:5" ht="21.75" customHeight="1" thickBot="1" x14ac:dyDescent="0.3">
      <c r="A84" s="553" t="s">
        <v>32</v>
      </c>
      <c r="B84" s="554"/>
      <c r="C84" s="554"/>
      <c r="D84" s="554"/>
      <c r="E84" s="558"/>
    </row>
    <row r="85" spans="1:5" ht="34.5" customHeight="1" x14ac:dyDescent="0.25">
      <c r="A85" s="551" t="s">
        <v>33</v>
      </c>
      <c r="B85" s="552"/>
      <c r="C85" s="45">
        <v>220000000</v>
      </c>
      <c r="D85" s="45"/>
      <c r="E85" s="45"/>
    </row>
    <row r="86" spans="1:5" s="83" customFormat="1" ht="33" customHeight="1" thickBot="1" x14ac:dyDescent="0.3">
      <c r="A86" s="561" t="s">
        <v>60</v>
      </c>
      <c r="B86" s="562"/>
      <c r="C86" s="63">
        <v>70000000</v>
      </c>
      <c r="D86" s="63"/>
      <c r="E86" s="63"/>
    </row>
    <row r="87" spans="1:5" ht="33" customHeight="1" thickBot="1" x14ac:dyDescent="0.3">
      <c r="A87" s="559" t="s">
        <v>34</v>
      </c>
      <c r="B87" s="560"/>
      <c r="C87" s="31">
        <f>C85+C86</f>
        <v>290000000</v>
      </c>
      <c r="D87" s="32">
        <f>D85+D86</f>
        <v>0</v>
      </c>
      <c r="E87" s="84">
        <f>E85+E86</f>
        <v>0</v>
      </c>
    </row>
    <row r="88" spans="1:5" ht="31.5" customHeight="1" thickBot="1" x14ac:dyDescent="0.3">
      <c r="A88" s="553" t="s">
        <v>35</v>
      </c>
      <c r="B88" s="554"/>
      <c r="C88" s="121">
        <f>SUM(C83,C85,C86)</f>
        <v>513666000</v>
      </c>
      <c r="D88" s="121">
        <f t="shared" ref="D88:E88" si="0">SUM(D83,D85,D86)</f>
        <v>0</v>
      </c>
      <c r="E88" s="121">
        <f t="shared" si="0"/>
        <v>0</v>
      </c>
    </row>
    <row r="89" spans="1:5" ht="20.25" customHeight="1" thickBot="1" x14ac:dyDescent="0.3">
      <c r="A89" s="540"/>
      <c r="B89" s="541"/>
      <c r="C89" s="541"/>
      <c r="D89" s="541"/>
      <c r="E89" s="541"/>
    </row>
    <row r="90" spans="1:5" ht="27" customHeight="1" thickBot="1" x14ac:dyDescent="0.3">
      <c r="A90" s="555" t="s">
        <v>36</v>
      </c>
      <c r="B90" s="556"/>
      <c r="C90" s="556"/>
      <c r="D90" s="556"/>
      <c r="E90" s="557"/>
    </row>
    <row r="91" spans="1:5" ht="18.75" customHeight="1" thickBot="1" x14ac:dyDescent="0.3">
      <c r="A91" s="542" t="s">
        <v>37</v>
      </c>
      <c r="B91" s="543"/>
      <c r="C91" s="543"/>
      <c r="D91" s="543"/>
      <c r="E91" s="565"/>
    </row>
    <row r="92" spans="1:5" ht="40.5" customHeight="1" thickBot="1" x14ac:dyDescent="0.3">
      <c r="A92" s="34" t="s">
        <v>11</v>
      </c>
      <c r="B92" s="46" t="s">
        <v>72</v>
      </c>
      <c r="C92" s="62">
        <v>112000000</v>
      </c>
      <c r="D92" s="62"/>
      <c r="E92" s="62"/>
    </row>
    <row r="93" spans="1:5" ht="39" customHeight="1" thickBot="1" x14ac:dyDescent="0.3">
      <c r="A93" s="542" t="s">
        <v>48</v>
      </c>
      <c r="B93" s="543"/>
      <c r="C93" s="543"/>
      <c r="D93" s="550"/>
      <c r="E93" s="56"/>
    </row>
    <row r="94" spans="1:5" ht="32.25" customHeight="1" thickBot="1" x14ac:dyDescent="0.3">
      <c r="A94" s="47" t="s">
        <v>11</v>
      </c>
      <c r="B94" s="48" t="s">
        <v>49</v>
      </c>
      <c r="C94" s="60">
        <v>3000000</v>
      </c>
      <c r="D94" s="60"/>
      <c r="E94" s="85"/>
    </row>
    <row r="95" spans="1:5" ht="27" customHeight="1" thickBot="1" x14ac:dyDescent="0.3">
      <c r="A95" s="597" t="s">
        <v>50</v>
      </c>
      <c r="B95" s="598"/>
      <c r="C95" s="23">
        <f>SUM(C92,C94)</f>
        <v>115000000</v>
      </c>
      <c r="D95" s="24">
        <f>SUM(D92,D94)</f>
        <v>0</v>
      </c>
      <c r="E95" s="25">
        <f>SUM(E92,E94)</f>
        <v>0</v>
      </c>
    </row>
    <row r="96" spans="1:5" ht="15.75" thickBot="1" x14ac:dyDescent="0.3">
      <c r="A96" s="75"/>
      <c r="B96" s="76"/>
      <c r="C96" s="54"/>
      <c r="D96" s="54"/>
      <c r="E96" s="55"/>
    </row>
    <row r="97" spans="1:5" ht="15.75" thickBot="1" x14ac:dyDescent="0.3">
      <c r="A97" s="595"/>
      <c r="B97" s="596"/>
      <c r="C97" s="596"/>
      <c r="D97" s="596"/>
      <c r="E97" s="596"/>
    </row>
    <row r="98" spans="1:5" ht="36" customHeight="1" thickBot="1" x14ac:dyDescent="0.3">
      <c r="A98" s="590" t="s">
        <v>38</v>
      </c>
      <c r="B98" s="591"/>
      <c r="C98" s="122">
        <f>SUM(C51,C88,C95)</f>
        <v>1112041032</v>
      </c>
      <c r="D98" s="122">
        <f>SUM(D51,D88,D95)</f>
        <v>511649317.25</v>
      </c>
      <c r="E98" s="122">
        <f>SUM(E51,E88,E95)</f>
        <v>462326861.7700001</v>
      </c>
    </row>
    <row r="99" spans="1:5" ht="23.25" customHeight="1" thickBot="1" x14ac:dyDescent="0.3">
      <c r="A99" s="592"/>
      <c r="B99" s="593"/>
      <c r="C99" s="593"/>
      <c r="D99" s="593"/>
      <c r="E99" s="594"/>
    </row>
    <row r="100" spans="1:5" ht="22.5" customHeight="1" x14ac:dyDescent="0.25"/>
    <row r="101" spans="1:5" ht="37.5" customHeight="1" x14ac:dyDescent="0.25"/>
    <row r="102" spans="1:5" ht="24.75" customHeight="1" x14ac:dyDescent="0.25"/>
    <row r="103" spans="1:5" x14ac:dyDescent="0.25">
      <c r="A103" s="3"/>
    </row>
  </sheetData>
  <customSheetViews>
    <customSheetView guid="{B35EEA37-7B35-49E2-831C-F0FF770BA2B8}" scale="110" showPageBreaks="1" view="pageBreakPreview">
      <pane ySplit="2" topLeftCell="A129" activePane="bottomLeft" state="frozen"/>
      <selection pane="bottomLeft" activeCell="A134" sqref="A134:B134"/>
      <rowBreaks count="1" manualBreakCount="1">
        <brk id="144" max="5" man="1"/>
      </rowBreaks>
      <pageMargins left="0.7" right="0.7" top="0.75" bottom="0.75" header="0.3" footer="0.3"/>
      <pageSetup paperSize="9" scale="69" orientation="portrait" r:id="rId1"/>
    </customSheetView>
    <customSheetView guid="{BEB9115C-3521-4C1C-8DE7-E17110799634}" scale="110" showPageBreaks="1" view="pageBreakPreview">
      <pane ySplit="2" topLeftCell="A3" activePane="bottomLeft" state="frozen"/>
      <selection pane="bottomLeft" activeCell="C117" sqref="C117:E117"/>
      <rowBreaks count="1" manualBreakCount="1">
        <brk id="139" max="5" man="1"/>
      </rowBreaks>
      <pageMargins left="0.7" right="0.7" top="0.75" bottom="0.75" header="0.3" footer="0.3"/>
      <pageSetup paperSize="9" scale="69" orientation="portrait" r:id="rId2"/>
    </customSheetView>
    <customSheetView guid="{D30ED1E9-0231-4233-9A4D-DC246B730CA3}" scale="110" showPageBreaks="1" view="pageBreakPreview">
      <pane ySplit="2" topLeftCell="A42" activePane="bottomLeft" state="frozen"/>
      <selection pane="bottomLeft" activeCell="F51" sqref="F51"/>
      <rowBreaks count="1" manualBreakCount="1">
        <brk id="139" max="5" man="1"/>
      </rowBreaks>
      <pageMargins left="0.7" right="0.7" top="0.75" bottom="0.75" header="0.3" footer="0.3"/>
      <pageSetup paperSize="9" scale="69" orientation="portrait" r:id="rId3"/>
    </customSheetView>
    <customSheetView guid="{11C81548-AE0E-40BD-8AFA-A71C802EFC5C}" scale="110" showPageBreaks="1" view="pageBreakPreview">
      <pane ySplit="2" topLeftCell="A99" activePane="bottomLeft" state="frozen"/>
      <selection pane="bottomLeft" activeCell="F77" sqref="F77"/>
      <rowBreaks count="1" manualBreakCount="1">
        <brk id="139" max="5" man="1"/>
      </rowBreaks>
      <pageMargins left="0.7" right="0.7" top="0.75" bottom="0.75" header="0.3" footer="0.3"/>
      <pageSetup paperSize="9" scale="69" orientation="portrait" r:id="rId4"/>
    </customSheetView>
    <customSheetView guid="{C21E0D89-88D5-458A-B7A6-AC8A7AC6C283}" scale="110" showPageBreaks="1" view="pageBreakPreview">
      <pane ySplit="2" topLeftCell="A129" activePane="bottomLeft" state="frozen"/>
      <selection pane="bottomLeft" activeCell="A134" sqref="A134:B134"/>
      <rowBreaks count="1" manualBreakCount="1">
        <brk id="144" max="5" man="1"/>
      </rowBreaks>
      <pageMargins left="0.7" right="0.7" top="0.75" bottom="0.75" header="0.3" footer="0.3"/>
      <pageSetup paperSize="9" scale="69" orientation="portrait" r:id="rId5"/>
    </customSheetView>
  </customSheetViews>
  <mergeCells count="61">
    <mergeCell ref="A18:B18"/>
    <mergeCell ref="A78:E78"/>
    <mergeCell ref="A98:B98"/>
    <mergeCell ref="A99:E99"/>
    <mergeCell ref="A97:E97"/>
    <mergeCell ref="A36:D36"/>
    <mergeCell ref="A89:E89"/>
    <mergeCell ref="A95:B95"/>
    <mergeCell ref="A53:E53"/>
    <mergeCell ref="A50:E50"/>
    <mergeCell ref="A62:E62"/>
    <mergeCell ref="A71:E71"/>
    <mergeCell ref="A69:B69"/>
    <mergeCell ref="A70:E70"/>
    <mergeCell ref="A76:B76"/>
    <mergeCell ref="A54:E54"/>
    <mergeCell ref="A79:B79"/>
    <mergeCell ref="A38:B38"/>
    <mergeCell ref="A39:E39"/>
    <mergeCell ref="A40:D40"/>
    <mergeCell ref="A35:E35"/>
    <mergeCell ref="A61:E61"/>
    <mergeCell ref="A44:B44"/>
    <mergeCell ref="A52:E52"/>
    <mergeCell ref="A51:B51"/>
    <mergeCell ref="A46:B46"/>
    <mergeCell ref="A47:B47"/>
    <mergeCell ref="A48:B48"/>
    <mergeCell ref="A49:B49"/>
    <mergeCell ref="A24:E24"/>
    <mergeCell ref="A21:B21"/>
    <mergeCell ref="A93:D93"/>
    <mergeCell ref="A85:B85"/>
    <mergeCell ref="A88:B88"/>
    <mergeCell ref="A90:E90"/>
    <mergeCell ref="A84:E84"/>
    <mergeCell ref="A87:B87"/>
    <mergeCell ref="A86:B86"/>
    <mergeCell ref="A80:B80"/>
    <mergeCell ref="A29:E29"/>
    <mergeCell ref="D77:E77"/>
    <mergeCell ref="A60:B60"/>
    <mergeCell ref="A91:E91"/>
    <mergeCell ref="A83:B83"/>
    <mergeCell ref="A34:B34"/>
    <mergeCell ref="A23:B23"/>
    <mergeCell ref="A81:B81"/>
    <mergeCell ref="B45:E45"/>
    <mergeCell ref="A1:D1"/>
    <mergeCell ref="A7:B7"/>
    <mergeCell ref="A9:B9"/>
    <mergeCell ref="A5:B5"/>
    <mergeCell ref="A3:E3"/>
    <mergeCell ref="A11:B11"/>
    <mergeCell ref="A13:B13"/>
    <mergeCell ref="A28:E28"/>
    <mergeCell ref="A15:B15"/>
    <mergeCell ref="A19:E19"/>
    <mergeCell ref="A27:E27"/>
    <mergeCell ref="A16:B16"/>
    <mergeCell ref="A26:B26"/>
  </mergeCells>
  <phoneticPr fontId="0" type="noConversion"/>
  <pageMargins left="0.25" right="0.25" top="0.75" bottom="0.75" header="0.3" footer="0.3"/>
  <pageSetup paperSize="9" scale="94" fitToHeight="0" orientation="portrait" r:id="rId6"/>
  <rowBreaks count="3" manualBreakCount="3">
    <brk id="32" max="4" man="1"/>
    <brk id="52" max="4" man="1"/>
    <brk id="7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04"/>
  <sheetViews>
    <sheetView tabSelected="1" view="pageBreakPreview" zoomScaleNormal="100" zoomScaleSheetLayoutView="100" workbookViewId="0">
      <pane ySplit="2" topLeftCell="A3" activePane="bottomLeft" state="frozen"/>
      <selection pane="bottomLeft" activeCell="D84" sqref="D84"/>
    </sheetView>
  </sheetViews>
  <sheetFormatPr defaultColWidth="9.140625" defaultRowHeight="15" x14ac:dyDescent="0.25"/>
  <cols>
    <col min="1" max="1" width="18.5703125" style="316" customWidth="1"/>
    <col min="2" max="2" width="39.42578125" style="317" customWidth="1"/>
    <col min="3" max="3" width="16.28515625" style="317" customWidth="1"/>
    <col min="4" max="5" width="15.28515625" style="317" bestFit="1" customWidth="1"/>
    <col min="6" max="6" width="10.85546875" style="317" customWidth="1"/>
    <col min="7" max="7" width="11.140625" style="317" customWidth="1"/>
    <col min="8" max="16384" width="9.140625" style="317"/>
  </cols>
  <sheetData>
    <row r="1" spans="1:5" s="77" customFormat="1" ht="60" customHeight="1" thickBot="1" x14ac:dyDescent="0.3">
      <c r="A1" s="616" t="s">
        <v>203</v>
      </c>
      <c r="B1" s="617"/>
      <c r="C1" s="617"/>
      <c r="D1" s="617"/>
      <c r="E1" s="385"/>
    </row>
    <row r="2" spans="1:5" s="384" customFormat="1" ht="67.5" customHeight="1" thickBot="1" x14ac:dyDescent="0.25">
      <c r="A2" s="123" t="s">
        <v>0</v>
      </c>
      <c r="B2" s="124" t="s">
        <v>44</v>
      </c>
      <c r="C2" s="123" t="s">
        <v>202</v>
      </c>
      <c r="D2" s="125" t="s">
        <v>81</v>
      </c>
      <c r="E2" s="126" t="s">
        <v>201</v>
      </c>
    </row>
    <row r="3" spans="1:5" ht="50.25" customHeight="1" thickBot="1" x14ac:dyDescent="0.3">
      <c r="A3" s="531" t="s">
        <v>53</v>
      </c>
      <c r="B3" s="532"/>
      <c r="C3" s="532"/>
      <c r="D3" s="532"/>
      <c r="E3" s="533"/>
    </row>
    <row r="4" spans="1:5" ht="36" customHeight="1" thickBot="1" x14ac:dyDescent="0.3">
      <c r="A4" s="27" t="s">
        <v>40</v>
      </c>
      <c r="B4" s="69"/>
      <c r="C4" s="26"/>
      <c r="D4" s="26"/>
      <c r="E4" s="86"/>
    </row>
    <row r="5" spans="1:5" ht="13.5" customHeight="1" thickBot="1" x14ac:dyDescent="0.3">
      <c r="A5" s="611" t="s">
        <v>1</v>
      </c>
      <c r="B5" s="612"/>
      <c r="C5" s="357">
        <v>75000000</v>
      </c>
      <c r="D5" s="357">
        <v>65000000</v>
      </c>
      <c r="E5" s="357">
        <v>54121483.390000001</v>
      </c>
    </row>
    <row r="6" spans="1:5" ht="15.75" thickBot="1" x14ac:dyDescent="0.3">
      <c r="A6" s="379"/>
      <c r="B6" s="378"/>
      <c r="C6" s="377"/>
      <c r="D6" s="377"/>
      <c r="E6" s="376"/>
    </row>
    <row r="7" spans="1:5" ht="14.25" customHeight="1" thickBot="1" x14ac:dyDescent="0.3">
      <c r="A7" s="611" t="s">
        <v>2</v>
      </c>
      <c r="B7" s="612"/>
      <c r="C7" s="357">
        <v>75000000</v>
      </c>
      <c r="D7" s="357">
        <v>75000000</v>
      </c>
      <c r="E7" s="357">
        <v>65346158.090000004</v>
      </c>
    </row>
    <row r="8" spans="1:5" ht="15.75" thickBot="1" x14ac:dyDescent="0.3">
      <c r="A8" s="383"/>
      <c r="B8" s="382"/>
      <c r="C8" s="381"/>
      <c r="D8" s="381"/>
      <c r="E8" s="380"/>
    </row>
    <row r="9" spans="1:5" ht="14.25" customHeight="1" thickBot="1" x14ac:dyDescent="0.3">
      <c r="A9" s="611" t="s">
        <v>3</v>
      </c>
      <c r="B9" s="612"/>
      <c r="C9" s="357">
        <v>75000000</v>
      </c>
      <c r="D9" s="357">
        <v>60928102</v>
      </c>
      <c r="E9" s="357">
        <v>58837925.649999999</v>
      </c>
    </row>
    <row r="10" spans="1:5" ht="15.75" thickBot="1" x14ac:dyDescent="0.3">
      <c r="A10" s="383"/>
      <c r="B10" s="382"/>
      <c r="C10" s="381"/>
      <c r="D10" s="381"/>
      <c r="E10" s="380"/>
    </row>
    <row r="11" spans="1:5" ht="13.5" customHeight="1" thickBot="1" x14ac:dyDescent="0.3">
      <c r="A11" s="611" t="s">
        <v>4</v>
      </c>
      <c r="B11" s="612"/>
      <c r="C11" s="357">
        <v>55000000</v>
      </c>
      <c r="D11" s="357">
        <v>50000000</v>
      </c>
      <c r="E11" s="357">
        <v>48554713.920000002</v>
      </c>
    </row>
    <row r="12" spans="1:5" ht="15.75" thickBot="1" x14ac:dyDescent="0.3">
      <c r="A12" s="379"/>
      <c r="B12" s="378"/>
      <c r="C12" s="377"/>
      <c r="D12" s="377"/>
      <c r="E12" s="376"/>
    </row>
    <row r="13" spans="1:5" ht="13.5" customHeight="1" thickBot="1" x14ac:dyDescent="0.3">
      <c r="A13" s="611" t="s">
        <v>5</v>
      </c>
      <c r="B13" s="612"/>
      <c r="C13" s="357">
        <v>28300000</v>
      </c>
      <c r="D13" s="357">
        <v>18300000</v>
      </c>
      <c r="E13" s="357">
        <v>12926524</v>
      </c>
    </row>
    <row r="14" spans="1:5" ht="15.75" thickBot="1" x14ac:dyDescent="0.3">
      <c r="A14" s="379"/>
      <c r="B14" s="378"/>
      <c r="C14" s="377"/>
      <c r="D14" s="377"/>
      <c r="E14" s="376"/>
    </row>
    <row r="15" spans="1:5" ht="33.75" customHeight="1" thickBot="1" x14ac:dyDescent="0.3">
      <c r="A15" s="611" t="s">
        <v>6</v>
      </c>
      <c r="B15" s="612"/>
      <c r="C15" s="357">
        <v>27000000</v>
      </c>
      <c r="D15" s="357">
        <v>38000000</v>
      </c>
      <c r="E15" s="357">
        <v>37624300</v>
      </c>
    </row>
    <row r="16" spans="1:5" ht="21.75" customHeight="1" thickBot="1" x14ac:dyDescent="0.3">
      <c r="A16" s="542" t="s">
        <v>39</v>
      </c>
      <c r="B16" s="543"/>
      <c r="C16" s="23">
        <f>SUM(C15,C13,C11,C9,C7,C5)</f>
        <v>335300000</v>
      </c>
      <c r="D16" s="23">
        <f>SUM(D15,D13,D11,D9,D7,D5)</f>
        <v>307228102</v>
      </c>
      <c r="E16" s="25">
        <f>SUM(E15,E13,E11,E9,E7,E5)</f>
        <v>277411105.05000001</v>
      </c>
    </row>
    <row r="17" spans="1:6" ht="21.75" customHeight="1" thickBot="1" x14ac:dyDescent="0.3">
      <c r="A17" s="379"/>
      <c r="B17" s="378"/>
      <c r="C17" s="377"/>
      <c r="D17" s="377"/>
      <c r="E17" s="376"/>
    </row>
    <row r="18" spans="1:6" ht="32.25" customHeight="1" thickBot="1" x14ac:dyDescent="0.3">
      <c r="A18" s="542" t="s">
        <v>200</v>
      </c>
      <c r="B18" s="588"/>
      <c r="C18" s="103">
        <v>25202172</v>
      </c>
      <c r="D18" s="103">
        <v>28200000</v>
      </c>
      <c r="E18" s="103">
        <v>15437671.1</v>
      </c>
    </row>
    <row r="19" spans="1:6" ht="15.75" thickBot="1" x14ac:dyDescent="0.3">
      <c r="A19" s="613"/>
      <c r="B19" s="538"/>
      <c r="C19" s="538"/>
      <c r="D19" s="538"/>
      <c r="E19" s="539"/>
    </row>
    <row r="20" spans="1:6" ht="15.75" thickBot="1" x14ac:dyDescent="0.3">
      <c r="A20" s="375"/>
      <c r="B20" s="374"/>
      <c r="C20" s="374"/>
      <c r="D20" s="374"/>
      <c r="E20" s="373"/>
    </row>
    <row r="21" spans="1:6" ht="22.5" customHeight="1" thickBot="1" x14ac:dyDescent="0.3">
      <c r="A21" s="548" t="s">
        <v>63</v>
      </c>
      <c r="B21" s="549"/>
      <c r="C21" s="64"/>
      <c r="D21" s="65"/>
      <c r="E21" s="35"/>
    </row>
    <row r="22" spans="1:6" ht="42" customHeight="1" thickBot="1" x14ac:dyDescent="0.3">
      <c r="A22" s="79" t="s">
        <v>57</v>
      </c>
      <c r="B22" s="80" t="s">
        <v>58</v>
      </c>
      <c r="C22" s="66">
        <v>10000000</v>
      </c>
      <c r="D22" s="67">
        <v>4589097</v>
      </c>
      <c r="E22" s="67">
        <v>5796581.29</v>
      </c>
    </row>
    <row r="23" spans="1:6" ht="31.5" customHeight="1" thickBot="1" x14ac:dyDescent="0.3">
      <c r="A23" s="521" t="s">
        <v>64</v>
      </c>
      <c r="B23" s="522"/>
      <c r="C23" s="23">
        <f>SUM(C22)</f>
        <v>10000000</v>
      </c>
      <c r="D23" s="23">
        <f>SUM(D22)</f>
        <v>4589097</v>
      </c>
      <c r="E23" s="25">
        <f>SUM(E22)</f>
        <v>5796581.29</v>
      </c>
    </row>
    <row r="24" spans="1:6" ht="15.75" thickBot="1" x14ac:dyDescent="0.3">
      <c r="A24" s="619"/>
      <c r="B24" s="620"/>
      <c r="C24" s="620"/>
      <c r="D24" s="620"/>
      <c r="E24" s="620"/>
    </row>
    <row r="25" spans="1:6" ht="17.25" customHeight="1" thickBot="1" x14ac:dyDescent="0.3">
      <c r="A25" s="74" t="s">
        <v>45</v>
      </c>
      <c r="B25" s="52"/>
      <c r="C25" s="53">
        <v>0</v>
      </c>
      <c r="D25" s="81">
        <v>0</v>
      </c>
      <c r="E25" s="81">
        <v>0</v>
      </c>
    </row>
    <row r="26" spans="1:6" ht="17.25" customHeight="1" thickBot="1" x14ac:dyDescent="0.3">
      <c r="A26" s="544" t="s">
        <v>41</v>
      </c>
      <c r="B26" s="545"/>
      <c r="C26" s="103">
        <f>SUM(C16,C23,C25)</f>
        <v>345300000</v>
      </c>
      <c r="D26" s="103">
        <f>SUM(D16,,D23,,D25)</f>
        <v>311817199</v>
      </c>
      <c r="E26" s="103">
        <f>SUM(E25,E16,E18,E23)</f>
        <v>298645357.44000006</v>
      </c>
      <c r="F26" s="324"/>
    </row>
    <row r="27" spans="1:6" ht="15.75" thickBot="1" x14ac:dyDescent="0.3">
      <c r="A27" s="614"/>
      <c r="B27" s="615"/>
      <c r="C27" s="615"/>
      <c r="D27" s="615"/>
      <c r="E27" s="615"/>
    </row>
    <row r="28" spans="1:6" ht="22.5" customHeight="1" thickBot="1" x14ac:dyDescent="0.3">
      <c r="A28" s="608" t="s">
        <v>54</v>
      </c>
      <c r="B28" s="609"/>
      <c r="C28" s="609"/>
      <c r="D28" s="609"/>
      <c r="E28" s="610"/>
    </row>
    <row r="29" spans="1:6" ht="17.25" customHeight="1" thickBot="1" x14ac:dyDescent="0.3">
      <c r="A29" s="542" t="s">
        <v>7</v>
      </c>
      <c r="B29" s="543"/>
      <c r="C29" s="543"/>
      <c r="D29" s="543"/>
      <c r="E29" s="565"/>
    </row>
    <row r="30" spans="1:6" ht="28.5" customHeight="1" x14ac:dyDescent="0.25">
      <c r="A30" s="5" t="s">
        <v>8</v>
      </c>
      <c r="B30" s="59" t="s">
        <v>55</v>
      </c>
      <c r="C30" s="104">
        <v>8000000</v>
      </c>
      <c r="D30" s="104">
        <v>17216552.02</v>
      </c>
      <c r="E30" s="104">
        <v>17109885</v>
      </c>
    </row>
    <row r="31" spans="1:6" ht="34.5" customHeight="1" x14ac:dyDescent="0.25">
      <c r="A31" s="6" t="s">
        <v>8</v>
      </c>
      <c r="B31" s="12" t="s">
        <v>51</v>
      </c>
      <c r="C31" s="105">
        <v>5000000</v>
      </c>
      <c r="D31" s="105">
        <v>7681940</v>
      </c>
      <c r="E31" s="105">
        <v>6411911</v>
      </c>
    </row>
    <row r="32" spans="1:6" ht="24" customHeight="1" x14ac:dyDescent="0.25">
      <c r="A32" s="6" t="s">
        <v>9</v>
      </c>
      <c r="B32" s="12" t="s">
        <v>10</v>
      </c>
      <c r="C32" s="106">
        <v>1500000</v>
      </c>
      <c r="D32" s="106">
        <v>632000</v>
      </c>
      <c r="E32" s="106">
        <v>755200</v>
      </c>
    </row>
    <row r="33" spans="1:7" s="392" customFormat="1" ht="24" customHeight="1" x14ac:dyDescent="0.25">
      <c r="A33" s="6" t="s">
        <v>9</v>
      </c>
      <c r="B33" s="12" t="s">
        <v>208</v>
      </c>
      <c r="C33" s="105">
        <v>0</v>
      </c>
      <c r="D33" s="105">
        <v>259148</v>
      </c>
      <c r="E33" s="105">
        <v>259148</v>
      </c>
    </row>
    <row r="34" spans="1:7" ht="36" customHeight="1" thickBot="1" x14ac:dyDescent="0.3">
      <c r="A34" s="39" t="s">
        <v>11</v>
      </c>
      <c r="B34" s="372" t="s">
        <v>12</v>
      </c>
      <c r="C34" s="107">
        <v>35000000</v>
      </c>
      <c r="D34" s="107">
        <v>35000000</v>
      </c>
      <c r="E34" s="107">
        <v>33166631.539999999</v>
      </c>
    </row>
    <row r="35" spans="1:7" ht="15" customHeight="1" thickBot="1" x14ac:dyDescent="0.3">
      <c r="A35" s="542" t="s">
        <v>13</v>
      </c>
      <c r="B35" s="543"/>
      <c r="C35" s="23">
        <f>SUM(C30:C34)</f>
        <v>49500000</v>
      </c>
      <c r="D35" s="23">
        <f>SUM(D30:D34)</f>
        <v>60789640.019999996</v>
      </c>
      <c r="E35" s="25">
        <f>SUM(E30:E34)</f>
        <v>57702775.539999999</v>
      </c>
    </row>
    <row r="36" spans="1:7" ht="15.75" thickBot="1" x14ac:dyDescent="0.3">
      <c r="A36" s="571"/>
      <c r="B36" s="460"/>
      <c r="C36" s="460"/>
      <c r="D36" s="460"/>
      <c r="E36" s="526"/>
    </row>
    <row r="37" spans="1:7" ht="15.75" thickBot="1" x14ac:dyDescent="0.3">
      <c r="A37" s="542" t="s">
        <v>62</v>
      </c>
      <c r="B37" s="543"/>
      <c r="C37" s="543"/>
      <c r="D37" s="543"/>
      <c r="E37" s="29"/>
    </row>
    <row r="38" spans="1:7" ht="57" x14ac:dyDescent="0.25">
      <c r="A38" s="13" t="s">
        <v>11</v>
      </c>
      <c r="B38" s="14" t="s">
        <v>43</v>
      </c>
      <c r="C38" s="108">
        <v>33000000</v>
      </c>
      <c r="D38" s="108">
        <v>10000000</v>
      </c>
      <c r="E38" s="108">
        <v>8404880.9800000004</v>
      </c>
    </row>
    <row r="39" spans="1:7" ht="30" customHeight="1" thickBot="1" x14ac:dyDescent="0.3">
      <c r="A39" s="569" t="s">
        <v>61</v>
      </c>
      <c r="B39" s="570"/>
      <c r="C39" s="28">
        <f>SUM(C38)</f>
        <v>33000000</v>
      </c>
      <c r="D39" s="28">
        <f>SUM(D38)</f>
        <v>10000000</v>
      </c>
      <c r="E39" s="30">
        <f>SUM(E38)</f>
        <v>8404880.9800000004</v>
      </c>
    </row>
    <row r="40" spans="1:7" ht="15.75" thickBot="1" x14ac:dyDescent="0.3">
      <c r="A40" s="619"/>
      <c r="B40" s="620"/>
      <c r="C40" s="620"/>
      <c r="D40" s="620"/>
      <c r="E40" s="620"/>
    </row>
    <row r="41" spans="1:7" ht="30" customHeight="1" thickBot="1" x14ac:dyDescent="0.3">
      <c r="A41" s="542" t="s">
        <v>14</v>
      </c>
      <c r="B41" s="543"/>
      <c r="C41" s="543"/>
      <c r="D41" s="550"/>
      <c r="E41" s="38"/>
    </row>
    <row r="42" spans="1:7" ht="57.75" customHeight="1" x14ac:dyDescent="0.25">
      <c r="A42" s="91" t="s">
        <v>8</v>
      </c>
      <c r="B42" s="80" t="s">
        <v>199</v>
      </c>
      <c r="C42" s="108">
        <v>13300000</v>
      </c>
      <c r="D42" s="108">
        <v>13300000</v>
      </c>
      <c r="E42" s="108">
        <v>12571630.779999999</v>
      </c>
    </row>
    <row r="43" spans="1:7" ht="14.25" customHeight="1" x14ac:dyDescent="0.25">
      <c r="A43" s="6" t="s">
        <v>8</v>
      </c>
      <c r="B43" s="12" t="s">
        <v>15</v>
      </c>
      <c r="C43" s="111">
        <v>8600000</v>
      </c>
      <c r="D43" s="111">
        <v>8600000</v>
      </c>
      <c r="E43" s="111">
        <v>6204418.5599999996</v>
      </c>
    </row>
    <row r="44" spans="1:7" ht="34.5" thickBot="1" x14ac:dyDescent="0.3">
      <c r="A44" s="39" t="s">
        <v>16</v>
      </c>
      <c r="B44" s="372" t="s">
        <v>17</v>
      </c>
      <c r="C44" s="95">
        <v>8900000</v>
      </c>
      <c r="D44" s="95">
        <v>8900000</v>
      </c>
      <c r="E44" s="95">
        <v>6187940.9699999997</v>
      </c>
    </row>
    <row r="45" spans="1:7" ht="15.75" thickBot="1" x14ac:dyDescent="0.3">
      <c r="A45" s="574" t="s">
        <v>18</v>
      </c>
      <c r="B45" s="575"/>
      <c r="C45" s="23">
        <f>SUM(C42:C44)</f>
        <v>30800000</v>
      </c>
      <c r="D45" s="23">
        <f>SUM(D42:D44)</f>
        <v>30800000</v>
      </c>
      <c r="E45" s="25">
        <f>SUM(E42:E44)</f>
        <v>24963990.309999999</v>
      </c>
      <c r="G45" s="371"/>
    </row>
    <row r="46" spans="1:7" ht="18" customHeight="1" thickBot="1" x14ac:dyDescent="0.3">
      <c r="A46" s="370"/>
      <c r="B46" s="618"/>
      <c r="C46" s="460"/>
      <c r="D46" s="460"/>
      <c r="E46" s="526"/>
    </row>
    <row r="47" spans="1:7" ht="20.25" customHeight="1" thickBot="1" x14ac:dyDescent="0.3">
      <c r="A47" s="580" t="s">
        <v>42</v>
      </c>
      <c r="B47" s="581"/>
      <c r="C47" s="103">
        <f>(C35+C39+C45)</f>
        <v>113300000</v>
      </c>
      <c r="D47" s="103">
        <f>(D35+D39+D45)</f>
        <v>101589640.02</v>
      </c>
      <c r="E47" s="103">
        <f>(E35+E39+E45)</f>
        <v>91071646.829999998</v>
      </c>
    </row>
    <row r="48" spans="1:7" ht="15" customHeight="1" x14ac:dyDescent="0.25">
      <c r="A48" s="369" t="s">
        <v>84</v>
      </c>
      <c r="B48" s="368"/>
      <c r="C48" s="368"/>
      <c r="D48" s="368"/>
      <c r="E48" s="387">
        <f>70215212+26098+2850364-121901.46</f>
        <v>72969772.540000007</v>
      </c>
    </row>
    <row r="49" spans="1:85" ht="15" customHeight="1" x14ac:dyDescent="0.25">
      <c r="A49" s="367" t="s">
        <v>85</v>
      </c>
      <c r="B49" s="366"/>
      <c r="C49" s="366"/>
      <c r="D49" s="366"/>
      <c r="E49" s="386">
        <v>146488377.18000001</v>
      </c>
    </row>
    <row r="50" spans="1:85" ht="15" customHeight="1" x14ac:dyDescent="0.25">
      <c r="A50" s="365" t="s">
        <v>86</v>
      </c>
      <c r="B50" s="364"/>
      <c r="C50" s="364"/>
      <c r="D50" s="364"/>
      <c r="E50" s="386">
        <v>15437671.1</v>
      </c>
    </row>
    <row r="51" spans="1:85" ht="15" customHeight="1" thickBot="1" x14ac:dyDescent="0.3">
      <c r="A51" s="627"/>
      <c r="B51" s="628"/>
      <c r="C51" s="628"/>
      <c r="D51" s="628"/>
      <c r="E51" s="629"/>
    </row>
    <row r="52" spans="1:85" ht="38.25" customHeight="1" thickBot="1" x14ac:dyDescent="0.3">
      <c r="A52" s="578" t="s">
        <v>69</v>
      </c>
      <c r="B52" s="579"/>
      <c r="C52" s="109">
        <f>SUM(C26,C47)</f>
        <v>458600000</v>
      </c>
      <c r="D52" s="110">
        <f>SUM(D26,D47)</f>
        <v>413406839.01999998</v>
      </c>
      <c r="E52" s="110">
        <f>SUM(E26,E47)</f>
        <v>389717004.27000004</v>
      </c>
      <c r="F52" s="324"/>
      <c r="G52" s="324"/>
    </row>
    <row r="53" spans="1:85" s="348" customFormat="1" ht="38.25" customHeight="1" thickBot="1" x14ac:dyDescent="0.3">
      <c r="A53" s="630" t="s">
        <v>204</v>
      </c>
      <c r="B53" s="631"/>
      <c r="C53" s="388">
        <f>+C52+C18</f>
        <v>483802172</v>
      </c>
      <c r="D53" s="388">
        <f>+D52+D18</f>
        <v>441606839.01999998</v>
      </c>
      <c r="E53" s="388">
        <f>+E52+E18</f>
        <v>405154675.37000006</v>
      </c>
      <c r="F53" s="324"/>
      <c r="G53" s="324"/>
    </row>
    <row r="54" spans="1:85" ht="18.75" thickBot="1" x14ac:dyDescent="0.3">
      <c r="A54" s="576"/>
      <c r="B54" s="577"/>
      <c r="C54" s="577"/>
      <c r="D54" s="577"/>
      <c r="E54" s="577"/>
      <c r="F54" s="324"/>
      <c r="G54" s="324"/>
    </row>
    <row r="55" spans="1:85" ht="18.75" thickBot="1" x14ac:dyDescent="0.3">
      <c r="A55" s="599" t="s">
        <v>19</v>
      </c>
      <c r="B55" s="600"/>
      <c r="C55" s="600"/>
      <c r="D55" s="600"/>
      <c r="E55" s="601"/>
    </row>
    <row r="56" spans="1:85" ht="18.75" customHeight="1" thickBot="1" x14ac:dyDescent="0.3">
      <c r="A56" s="605" t="s">
        <v>65</v>
      </c>
      <c r="B56" s="606"/>
      <c r="C56" s="606"/>
      <c r="D56" s="606"/>
      <c r="E56" s="607"/>
    </row>
    <row r="57" spans="1:85" ht="25.5" customHeight="1" x14ac:dyDescent="0.25">
      <c r="A57" s="82" t="s">
        <v>11</v>
      </c>
      <c r="B57" s="87" t="s">
        <v>20</v>
      </c>
      <c r="C57" s="62">
        <v>30000000</v>
      </c>
      <c r="D57" s="62">
        <v>28512000</v>
      </c>
      <c r="E57" s="62">
        <v>28142713.82</v>
      </c>
    </row>
    <row r="58" spans="1:85" ht="22.5" x14ac:dyDescent="0.25">
      <c r="A58" s="17" t="s">
        <v>11</v>
      </c>
      <c r="B58" s="18" t="s">
        <v>70</v>
      </c>
      <c r="C58" s="112">
        <v>9400000</v>
      </c>
      <c r="D58" s="112">
        <v>3000000</v>
      </c>
      <c r="E58" s="112">
        <v>2994202.04</v>
      </c>
    </row>
    <row r="59" spans="1:85" x14ac:dyDescent="0.25">
      <c r="A59" s="17" t="s">
        <v>11</v>
      </c>
      <c r="B59" s="18" t="s">
        <v>31</v>
      </c>
      <c r="C59" s="113">
        <v>6000000</v>
      </c>
      <c r="D59" s="113">
        <v>2860919.92</v>
      </c>
      <c r="E59" s="113">
        <v>2860919.92</v>
      </c>
    </row>
    <row r="60" spans="1:85" ht="66.75" customHeight="1" thickBot="1" x14ac:dyDescent="0.3">
      <c r="A60" s="93" t="s">
        <v>47</v>
      </c>
      <c r="B60" s="94" t="s">
        <v>198</v>
      </c>
      <c r="C60" s="95">
        <v>40000000</v>
      </c>
      <c r="D60" s="95">
        <v>40000000</v>
      </c>
      <c r="E60" s="96">
        <v>40000000</v>
      </c>
    </row>
    <row r="61" spans="1:85" ht="36.75" customHeight="1" thickBot="1" x14ac:dyDescent="0.3">
      <c r="A61" s="523" t="s">
        <v>67</v>
      </c>
      <c r="B61" s="524"/>
      <c r="C61" s="33">
        <f>(C57+C58+C59+C60)</f>
        <v>85400000</v>
      </c>
      <c r="D61" s="33">
        <f>(D57+D58+D59+D60)</f>
        <v>74372919.920000002</v>
      </c>
      <c r="E61" s="33">
        <f>(E57+E58+E59+E60)</f>
        <v>73997835.780000001</v>
      </c>
    </row>
    <row r="62" spans="1:85" s="363" customFormat="1" ht="13.5" customHeight="1" thickBot="1" x14ac:dyDescent="0.3">
      <c r="A62" s="572"/>
      <c r="B62" s="573"/>
      <c r="C62" s="573"/>
      <c r="D62" s="573"/>
      <c r="E62" s="573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</row>
    <row r="63" spans="1:85" ht="48.75" customHeight="1" thickBot="1" x14ac:dyDescent="0.3">
      <c r="A63" s="605" t="s">
        <v>21</v>
      </c>
      <c r="B63" s="606"/>
      <c r="C63" s="606"/>
      <c r="D63" s="606"/>
      <c r="E63" s="607"/>
    </row>
    <row r="64" spans="1:85" ht="30" customHeight="1" x14ac:dyDescent="0.25">
      <c r="A64" s="360" t="s">
        <v>11</v>
      </c>
      <c r="B64" s="359" t="s">
        <v>22</v>
      </c>
      <c r="C64" s="362">
        <v>3000000</v>
      </c>
      <c r="D64" s="362">
        <v>0</v>
      </c>
      <c r="E64" s="362">
        <v>0</v>
      </c>
    </row>
    <row r="65" spans="1:5" ht="33.75" customHeight="1" x14ac:dyDescent="0.25">
      <c r="A65" s="17" t="s">
        <v>11</v>
      </c>
      <c r="B65" s="18" t="s">
        <v>23</v>
      </c>
      <c r="C65" s="115">
        <v>7000000</v>
      </c>
      <c r="D65" s="115">
        <v>0</v>
      </c>
      <c r="E65" s="115">
        <v>0</v>
      </c>
    </row>
    <row r="66" spans="1:5" ht="24" customHeight="1" x14ac:dyDescent="0.25">
      <c r="A66" s="17" t="s">
        <v>11</v>
      </c>
      <c r="B66" s="18" t="s">
        <v>24</v>
      </c>
      <c r="C66" s="115">
        <v>8000000</v>
      </c>
      <c r="D66" s="115">
        <v>0</v>
      </c>
      <c r="E66" s="115">
        <v>0</v>
      </c>
    </row>
    <row r="67" spans="1:5" ht="30" customHeight="1" x14ac:dyDescent="0.25">
      <c r="A67" s="15" t="s">
        <v>11</v>
      </c>
      <c r="B67" s="16" t="s">
        <v>197</v>
      </c>
      <c r="C67" s="361">
        <v>10166000</v>
      </c>
      <c r="D67" s="361">
        <v>0</v>
      </c>
      <c r="E67" s="361">
        <v>0</v>
      </c>
    </row>
    <row r="68" spans="1:5" ht="39" customHeight="1" thickBot="1" x14ac:dyDescent="0.3">
      <c r="A68" s="6" t="s">
        <v>8</v>
      </c>
      <c r="B68" s="12" t="s">
        <v>52</v>
      </c>
      <c r="C68" s="105">
        <v>9000000</v>
      </c>
      <c r="D68" s="105">
        <v>9000000</v>
      </c>
      <c r="E68" s="105">
        <v>8909590.5999999996</v>
      </c>
    </row>
    <row r="69" spans="1:5" ht="29.25" customHeight="1" thickBot="1" x14ac:dyDescent="0.3">
      <c r="A69" s="523" t="s">
        <v>25</v>
      </c>
      <c r="B69" s="524"/>
      <c r="C69" s="33">
        <f>SUM(C64:C68)</f>
        <v>37166000</v>
      </c>
      <c r="D69" s="33">
        <f>SUM(D64:D68)</f>
        <v>9000000</v>
      </c>
      <c r="E69" s="84">
        <f>SUM(E64:E68)</f>
        <v>8909590.5999999996</v>
      </c>
    </row>
    <row r="70" spans="1:5" ht="17.25" customHeight="1" thickBot="1" x14ac:dyDescent="0.3">
      <c r="A70" s="572"/>
      <c r="B70" s="573"/>
      <c r="C70" s="573"/>
      <c r="D70" s="573"/>
      <c r="E70" s="573"/>
    </row>
    <row r="71" spans="1:5" ht="16.5" customHeight="1" thickBot="1" x14ac:dyDescent="0.3">
      <c r="A71" s="523" t="s">
        <v>26</v>
      </c>
      <c r="B71" s="524"/>
      <c r="C71" s="524"/>
      <c r="D71" s="524"/>
      <c r="E71" s="589"/>
    </row>
    <row r="72" spans="1:5" x14ac:dyDescent="0.25">
      <c r="A72" s="360" t="s">
        <v>11</v>
      </c>
      <c r="B72" s="359" t="s">
        <v>27</v>
      </c>
      <c r="C72" s="108">
        <v>17000000</v>
      </c>
      <c r="D72" s="108">
        <v>17000000</v>
      </c>
      <c r="E72" s="108">
        <v>17000000</v>
      </c>
    </row>
    <row r="73" spans="1:5" ht="22.5" x14ac:dyDescent="0.25">
      <c r="A73" s="17" t="s">
        <v>11</v>
      </c>
      <c r="B73" s="18" t="s">
        <v>28</v>
      </c>
      <c r="C73" s="111">
        <v>10000000</v>
      </c>
      <c r="D73" s="111">
        <v>10000000</v>
      </c>
      <c r="E73" s="111">
        <v>10000000</v>
      </c>
    </row>
    <row r="74" spans="1:5" ht="34.5" thickBot="1" x14ac:dyDescent="0.3">
      <c r="A74" s="17" t="s">
        <v>11</v>
      </c>
      <c r="B74" s="18" t="s">
        <v>207</v>
      </c>
      <c r="C74" s="111">
        <v>9500000</v>
      </c>
      <c r="D74" s="119">
        <v>102469772.54000001</v>
      </c>
      <c r="E74" s="111">
        <v>101020182.45999999</v>
      </c>
    </row>
    <row r="75" spans="1:5" ht="30" customHeight="1" thickBot="1" x14ac:dyDescent="0.3">
      <c r="A75" s="523" t="s">
        <v>30</v>
      </c>
      <c r="B75" s="524"/>
      <c r="C75" s="33">
        <f>SUM(C72:C74)</f>
        <v>36500000</v>
      </c>
      <c r="D75" s="33">
        <f>SUM(D72:D74)</f>
        <v>129469772.54000001</v>
      </c>
      <c r="E75" s="43">
        <f>SUM(E72:E74)</f>
        <v>128020182.45999999</v>
      </c>
    </row>
    <row r="76" spans="1:5" ht="15.75" customHeight="1" thickBot="1" x14ac:dyDescent="0.3">
      <c r="A76" s="134"/>
      <c r="B76" s="44"/>
      <c r="C76" s="133"/>
      <c r="D76" s="566"/>
      <c r="E76" s="566"/>
    </row>
    <row r="77" spans="1:5" ht="20.25" customHeight="1" thickBot="1" x14ac:dyDescent="0.3">
      <c r="A77" s="523" t="s">
        <v>75</v>
      </c>
      <c r="B77" s="524"/>
      <c r="C77" s="524"/>
      <c r="D77" s="524"/>
      <c r="E77" s="589"/>
    </row>
    <row r="78" spans="1:5" ht="30" customHeight="1" thickBot="1" x14ac:dyDescent="0.3">
      <c r="A78" s="632" t="s">
        <v>56</v>
      </c>
      <c r="B78" s="568"/>
      <c r="C78" s="358">
        <v>50000000</v>
      </c>
      <c r="D78" s="357">
        <v>50000000</v>
      </c>
      <c r="E78" s="357">
        <v>50000000</v>
      </c>
    </row>
    <row r="79" spans="1:5" ht="27.75" customHeight="1" thickBot="1" x14ac:dyDescent="0.3">
      <c r="A79" s="563" t="s">
        <v>79</v>
      </c>
      <c r="B79" s="564"/>
      <c r="C79" s="99">
        <v>14500000</v>
      </c>
      <c r="D79" s="391">
        <v>26404814.73</v>
      </c>
      <c r="E79" s="92">
        <v>26404814.73</v>
      </c>
    </row>
    <row r="80" spans="1:5" ht="27.75" customHeight="1" thickBot="1" x14ac:dyDescent="0.3">
      <c r="A80" s="523" t="s">
        <v>76</v>
      </c>
      <c r="B80" s="524"/>
      <c r="C80" s="33">
        <f>SUM(C78:C79)</f>
        <v>64500000</v>
      </c>
      <c r="D80" s="33">
        <f>SUM(D78:D79)</f>
        <v>76404814.730000004</v>
      </c>
      <c r="E80" s="43">
        <f>SUM(E78:E79)</f>
        <v>76404814.730000004</v>
      </c>
    </row>
    <row r="81" spans="1:5" s="389" customFormat="1" ht="27.75" customHeight="1" thickBot="1" x14ac:dyDescent="0.3">
      <c r="A81" s="621" t="s">
        <v>205</v>
      </c>
      <c r="B81" s="622"/>
      <c r="C81" s="99">
        <v>0</v>
      </c>
      <c r="D81" s="391">
        <v>72969772.540000007</v>
      </c>
      <c r="E81" s="92"/>
    </row>
    <row r="82" spans="1:5" s="390" customFormat="1" ht="27.75" customHeight="1" thickBot="1" x14ac:dyDescent="0.3">
      <c r="A82" s="621" t="s">
        <v>206</v>
      </c>
      <c r="B82" s="622"/>
      <c r="C82" s="102">
        <v>0</v>
      </c>
      <c r="D82" s="391">
        <v>19114113.399999999</v>
      </c>
      <c r="E82" s="92"/>
    </row>
    <row r="83" spans="1:5" ht="24" customHeight="1" thickBot="1" x14ac:dyDescent="0.3">
      <c r="A83" s="621" t="s">
        <v>85</v>
      </c>
      <c r="B83" s="622"/>
      <c r="C83" s="102">
        <v>0</v>
      </c>
      <c r="D83" s="92">
        <v>10000000</v>
      </c>
      <c r="E83" s="92"/>
    </row>
    <row r="84" spans="1:5" ht="28.5" customHeight="1" thickBot="1" x14ac:dyDescent="0.3">
      <c r="A84" s="559" t="s">
        <v>66</v>
      </c>
      <c r="B84" s="560"/>
      <c r="C84" s="32">
        <f>SUM(C61+C69+C75+C80)</f>
        <v>223566000</v>
      </c>
      <c r="D84" s="32">
        <f>SUM(D61+D69+D75+D80)</f>
        <v>289247507.19</v>
      </c>
      <c r="E84" s="32">
        <f>SUM(E61+E69+E75+E80)</f>
        <v>287332423.56999999</v>
      </c>
    </row>
    <row r="85" spans="1:5" ht="21.75" customHeight="1" thickBot="1" x14ac:dyDescent="0.3">
      <c r="A85" s="553" t="s">
        <v>32</v>
      </c>
      <c r="B85" s="554"/>
      <c r="C85" s="554"/>
      <c r="D85" s="554"/>
      <c r="E85" s="558"/>
    </row>
    <row r="86" spans="1:5" ht="34.5" customHeight="1" x14ac:dyDescent="0.25">
      <c r="A86" s="551" t="s">
        <v>33</v>
      </c>
      <c r="B86" s="552"/>
      <c r="C86" s="356">
        <v>220000000</v>
      </c>
      <c r="D86" s="356">
        <v>147174139</v>
      </c>
      <c r="E86" s="356">
        <v>144226702.65000001</v>
      </c>
    </row>
    <row r="87" spans="1:5" s="355" customFormat="1" ht="33" customHeight="1" thickBot="1" x14ac:dyDescent="0.3">
      <c r="A87" s="561" t="s">
        <v>60</v>
      </c>
      <c r="B87" s="562"/>
      <c r="C87" s="63">
        <v>70000000</v>
      </c>
      <c r="D87" s="63">
        <v>76224929</v>
      </c>
      <c r="E87" s="63">
        <v>74359328</v>
      </c>
    </row>
    <row r="88" spans="1:5" ht="33" customHeight="1" thickBot="1" x14ac:dyDescent="0.3">
      <c r="A88" s="559" t="s">
        <v>34</v>
      </c>
      <c r="B88" s="560"/>
      <c r="C88" s="31">
        <f>C86+C87</f>
        <v>290000000</v>
      </c>
      <c r="D88" s="32">
        <f>D86+D87</f>
        <v>223399068</v>
      </c>
      <c r="E88" s="84">
        <f>E86+E87</f>
        <v>218586030.65000001</v>
      </c>
    </row>
    <row r="89" spans="1:5" ht="31.5" customHeight="1" thickBot="1" x14ac:dyDescent="0.3">
      <c r="A89" s="553" t="s">
        <v>35</v>
      </c>
      <c r="B89" s="554"/>
      <c r="C89" s="121">
        <f>SUM(C84,C86,C87)</f>
        <v>513566000</v>
      </c>
      <c r="D89" s="121">
        <f>SUM(D84,D86,D87)</f>
        <v>512646575.19</v>
      </c>
      <c r="E89" s="121">
        <f>SUM(E84,E86,E87)</f>
        <v>505918454.22000003</v>
      </c>
    </row>
    <row r="90" spans="1:5" ht="20.25" customHeight="1" thickBot="1" x14ac:dyDescent="0.3">
      <c r="A90" s="614"/>
      <c r="B90" s="615"/>
      <c r="C90" s="615"/>
      <c r="D90" s="615"/>
      <c r="E90" s="615"/>
    </row>
    <row r="91" spans="1:5" ht="27" customHeight="1" thickBot="1" x14ac:dyDescent="0.3">
      <c r="A91" s="555" t="s">
        <v>36</v>
      </c>
      <c r="B91" s="556"/>
      <c r="C91" s="556"/>
      <c r="D91" s="556"/>
      <c r="E91" s="557"/>
    </row>
    <row r="92" spans="1:5" ht="18.75" customHeight="1" thickBot="1" x14ac:dyDescent="0.3">
      <c r="A92" s="542" t="s">
        <v>37</v>
      </c>
      <c r="B92" s="543"/>
      <c r="C92" s="543"/>
      <c r="D92" s="543"/>
      <c r="E92" s="565"/>
    </row>
    <row r="93" spans="1:5" ht="40.5" customHeight="1" thickBot="1" x14ac:dyDescent="0.3">
      <c r="A93" s="354" t="s">
        <v>11</v>
      </c>
      <c r="B93" s="353" t="s">
        <v>72</v>
      </c>
      <c r="C93" s="62">
        <v>112000000</v>
      </c>
      <c r="D93" s="62">
        <v>112000000</v>
      </c>
      <c r="E93" s="62">
        <v>79563913</v>
      </c>
    </row>
    <row r="94" spans="1:5" ht="39" customHeight="1" thickBot="1" x14ac:dyDescent="0.3">
      <c r="A94" s="542" t="s">
        <v>48</v>
      </c>
      <c r="B94" s="543"/>
      <c r="C94" s="543"/>
      <c r="D94" s="550"/>
      <c r="E94" s="56"/>
    </row>
    <row r="95" spans="1:5" ht="32.25" customHeight="1" thickBot="1" x14ac:dyDescent="0.3">
      <c r="A95" s="352" t="s">
        <v>11</v>
      </c>
      <c r="B95" s="351" t="s">
        <v>49</v>
      </c>
      <c r="C95" s="350">
        <v>3000000</v>
      </c>
      <c r="D95" s="350">
        <v>3000000</v>
      </c>
      <c r="E95" s="349">
        <v>1235705.08</v>
      </c>
    </row>
    <row r="96" spans="1:5" ht="27" customHeight="1" thickBot="1" x14ac:dyDescent="0.3">
      <c r="A96" s="597" t="s">
        <v>50</v>
      </c>
      <c r="B96" s="598"/>
      <c r="C96" s="23">
        <f>SUM(C93,C95)</f>
        <v>115000000</v>
      </c>
      <c r="D96" s="24">
        <f>SUM(D93,D95)</f>
        <v>115000000</v>
      </c>
      <c r="E96" s="25">
        <f>SUM(E93,E95)</f>
        <v>80799618.079999998</v>
      </c>
    </row>
    <row r="97" spans="1:5" ht="15.75" thickBot="1" x14ac:dyDescent="0.3">
      <c r="A97" s="135"/>
      <c r="B97" s="136"/>
      <c r="C97" s="54"/>
      <c r="D97" s="54"/>
      <c r="E97" s="55"/>
    </row>
    <row r="98" spans="1:5" ht="15.75" thickBot="1" x14ac:dyDescent="0.3">
      <c r="A98" s="625"/>
      <c r="B98" s="626"/>
      <c r="C98" s="626"/>
      <c r="D98" s="626"/>
      <c r="E98" s="626"/>
    </row>
    <row r="99" spans="1:5" ht="36" customHeight="1" thickBot="1" x14ac:dyDescent="0.3">
      <c r="A99" s="590" t="s">
        <v>38</v>
      </c>
      <c r="B99" s="591"/>
      <c r="C99" s="122">
        <f>SUM(C52,C89,C96)</f>
        <v>1087166000</v>
      </c>
      <c r="D99" s="122">
        <f>SUM(D52,D89,D96)</f>
        <v>1041053414.21</v>
      </c>
      <c r="E99" s="122">
        <f>SUM(E52,E89,E96)</f>
        <v>976435076.57000005</v>
      </c>
    </row>
    <row r="100" spans="1:5" ht="23.25" customHeight="1" thickBot="1" x14ac:dyDescent="0.3">
      <c r="A100" s="623"/>
      <c r="B100" s="475"/>
      <c r="C100" s="475"/>
      <c r="D100" s="475"/>
      <c r="E100" s="624"/>
    </row>
    <row r="101" spans="1:5" ht="22.5" customHeight="1" x14ac:dyDescent="0.25"/>
    <row r="102" spans="1:5" ht="37.5" customHeight="1" x14ac:dyDescent="0.25"/>
    <row r="103" spans="1:5" ht="24.75" customHeight="1" x14ac:dyDescent="0.25"/>
    <row r="104" spans="1:5" x14ac:dyDescent="0.25">
      <c r="A104" s="317"/>
    </row>
  </sheetData>
  <mergeCells count="62">
    <mergeCell ref="A100:E100"/>
    <mergeCell ref="A98:E98"/>
    <mergeCell ref="A37:D37"/>
    <mergeCell ref="A90:E90"/>
    <mergeCell ref="A96:B96"/>
    <mergeCell ref="A55:E55"/>
    <mergeCell ref="A51:E51"/>
    <mergeCell ref="A53:B53"/>
    <mergeCell ref="A75:B75"/>
    <mergeCell ref="A56:E56"/>
    <mergeCell ref="A78:B78"/>
    <mergeCell ref="A39:B39"/>
    <mergeCell ref="A77:E77"/>
    <mergeCell ref="A99:B99"/>
    <mergeCell ref="A94:D94"/>
    <mergeCell ref="A86:B86"/>
    <mergeCell ref="A92:E92"/>
    <mergeCell ref="A84:B84"/>
    <mergeCell ref="A80:B80"/>
    <mergeCell ref="A83:B83"/>
    <mergeCell ref="A82:B82"/>
    <mergeCell ref="A81:B81"/>
    <mergeCell ref="A89:B89"/>
    <mergeCell ref="A91:E91"/>
    <mergeCell ref="A85:E85"/>
    <mergeCell ref="A88:B88"/>
    <mergeCell ref="A87:B87"/>
    <mergeCell ref="A79:B79"/>
    <mergeCell ref="A11:B11"/>
    <mergeCell ref="A13:B13"/>
    <mergeCell ref="A36:E36"/>
    <mergeCell ref="A62:E62"/>
    <mergeCell ref="A45:B45"/>
    <mergeCell ref="A54:E54"/>
    <mergeCell ref="A52:B52"/>
    <mergeCell ref="A47:B47"/>
    <mergeCell ref="B46:E46"/>
    <mergeCell ref="A40:E40"/>
    <mergeCell ref="A41:D41"/>
    <mergeCell ref="A35:B35"/>
    <mergeCell ref="A24:E24"/>
    <mergeCell ref="A21:B21"/>
    <mergeCell ref="A29:E29"/>
    <mergeCell ref="A1:D1"/>
    <mergeCell ref="A7:B7"/>
    <mergeCell ref="A9:B9"/>
    <mergeCell ref="A5:B5"/>
    <mergeCell ref="A3:E3"/>
    <mergeCell ref="D76:E76"/>
    <mergeCell ref="A61:B61"/>
    <mergeCell ref="A63:E63"/>
    <mergeCell ref="A71:E71"/>
    <mergeCell ref="A69:B69"/>
    <mergeCell ref="A70:E70"/>
    <mergeCell ref="A28:E28"/>
    <mergeCell ref="A15:B15"/>
    <mergeCell ref="A19:E19"/>
    <mergeCell ref="A27:E27"/>
    <mergeCell ref="A16:B16"/>
    <mergeCell ref="A26:B26"/>
    <mergeCell ref="A23:B23"/>
    <mergeCell ref="A18:B18"/>
  </mergeCells>
  <pageMargins left="0.25" right="0.25" top="0.75" bottom="0.75" header="0.3" footer="0.3"/>
  <pageSetup paperSize="9" scale="94" fitToHeight="0" orientation="portrait" r:id="rId1"/>
  <rowBreaks count="3" manualBreakCount="3">
    <brk id="33" max="4" man="1"/>
    <brk id="54" max="4" man="1"/>
    <brk id="7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Příloha Plán 2017,2018-2019</vt:lpstr>
      <vt:lpstr>Příloha Plán 2019</vt:lpstr>
      <vt:lpstr>Příloha Plán 2020, 2021-2022</vt:lpstr>
      <vt:lpstr>Příloha Plán 2021, 2022-2023</vt:lpstr>
      <vt:lpstr>'Příloha Plán 2020, 2021-2022'!Názvy_tisku</vt:lpstr>
      <vt:lpstr>'Příloha Plán 2021, 2022-2023'!Názvy_tisku</vt:lpstr>
      <vt:lpstr>'Příloha Plán 2017,2018-2019'!Oblast_tisku</vt:lpstr>
      <vt:lpstr>'Příloha Plán 2019'!Oblast_tisku</vt:lpstr>
      <vt:lpstr>'Příloha Plán 2020, 2021-2022'!Oblast_tisku</vt:lpstr>
      <vt:lpstr>'Příloha Plán 2021, 2022-2023'!Oblast_tisku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Messias</dc:creator>
  <cp:lastModifiedBy>VOLNÁ Hana</cp:lastModifiedBy>
  <cp:lastPrinted>2022-05-20T17:56:54Z</cp:lastPrinted>
  <dcterms:created xsi:type="dcterms:W3CDTF">2016-04-18T22:40:34Z</dcterms:created>
  <dcterms:modified xsi:type="dcterms:W3CDTF">2022-06-02T11:55:35Z</dcterms:modified>
</cp:coreProperties>
</file>