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65" yWindow="165" windowWidth="16785" windowHeight="11970"/>
  </bookViews>
  <sheets>
    <sheet name="Příloha Plán 2020, 2021-2022" sheetId="1" r:id="rId1"/>
  </sheets>
  <definedNames>
    <definedName name="_xlnm.Print_Titles" localSheetId="0">'Příloha Plán 2020, 2021-2022'!$1:$2</definedName>
    <definedName name="_xlnm.Print_Area" localSheetId="0">'Příloha Plán 2020, 2021-2022'!$A$1:$E$100</definedName>
  </definedNames>
  <calcPr calcId="162913"/>
  <customWorkbookViews>
    <customWorkbookView name="Štěpánka LITECKÁ – osobní zobrazení" guid="{B35EEA37-7B35-49E2-831C-F0FF770BA2B8}" mergeInterval="0" personalView="1" maximized="1" windowWidth="1276" windowHeight="799" activeSheetId="1"/>
    <customWorkbookView name="Daniel Litecký - vlastní zobrazení" guid="{BEB9115C-3521-4C1C-8DE7-E17110799634}" mergeInterval="0" personalView="1" maximized="1" xWindow="1" yWindow="1" windowWidth="1596" windowHeight="670" activeSheetId="1"/>
    <customWorkbookView name="user – osobní zobrazení" guid="{D30ED1E9-0231-4233-9A4D-DC246B730CA3}" mergeInterval="0" personalView="1" maximized="1" windowWidth="1362" windowHeight="542" activeSheetId="1"/>
    <customWorkbookView name="Hynek Ciboch – osobní zobrazení" guid="{11C81548-AE0E-40BD-8AFA-A71C802EFC5C}" mergeInterval="0" personalView="1" xWindow="57" yWindow="46" windowWidth="976" windowHeight="777" activeSheetId="1"/>
    <customWorkbookView name="Stanislava Bajzíková – osobní zobrazení" guid="{C21E0D89-88D5-458A-B7A6-AC8A7AC6C283}" mergeInterval="0" personalView="1" maximized="1" windowWidth="1276" windowHeight="759" activeSheetId="1"/>
  </customWorkbookViews>
</workbook>
</file>

<file path=xl/calcChain.xml><?xml version="1.0" encoding="utf-8"?>
<calcChain xmlns="http://schemas.openxmlformats.org/spreadsheetml/2006/main">
  <c r="E81" i="1" l="1"/>
  <c r="D81" i="1"/>
  <c r="C81" i="1"/>
  <c r="E89" i="1" l="1"/>
  <c r="D89" i="1"/>
  <c r="C89" i="1"/>
  <c r="E60" i="1" l="1"/>
  <c r="C60" i="1"/>
  <c r="D60" i="1"/>
  <c r="C69" i="1" l="1"/>
  <c r="D69" i="1"/>
  <c r="E69" i="1"/>
  <c r="E38" i="1" l="1"/>
  <c r="C38" i="1"/>
  <c r="D38" i="1"/>
  <c r="E23" i="1" l="1"/>
  <c r="D23" i="1"/>
  <c r="C23" i="1"/>
  <c r="D44" i="1" l="1"/>
  <c r="D76" i="1" l="1"/>
  <c r="C34" i="1"/>
  <c r="C44" i="1"/>
  <c r="E34" i="1"/>
  <c r="E44" i="1"/>
  <c r="D34" i="1"/>
  <c r="E76" i="1"/>
  <c r="C76" i="1"/>
  <c r="C97" i="1"/>
  <c r="E97" i="1"/>
  <c r="D97" i="1"/>
  <c r="C83" i="1" l="1"/>
  <c r="C90" i="1" s="1"/>
  <c r="E83" i="1"/>
  <c r="D83" i="1"/>
  <c r="C46" i="1"/>
  <c r="E16" i="1"/>
  <c r="E26" i="1" s="1"/>
  <c r="D16" i="1"/>
  <c r="D26" i="1" s="1"/>
  <c r="C16" i="1"/>
  <c r="C26" i="1" s="1"/>
  <c r="D90" i="1" l="1"/>
  <c r="E90" i="1"/>
  <c r="C51" i="1"/>
  <c r="D46" i="1"/>
  <c r="D51" i="1" s="1"/>
  <c r="D100" i="1" l="1"/>
  <c r="C100" i="1"/>
  <c r="E46" i="1"/>
  <c r="E51" i="1" s="1"/>
  <c r="E100" i="1" l="1"/>
</calcChain>
</file>

<file path=xl/sharedStrings.xml><?xml version="1.0" encoding="utf-8"?>
<sst xmlns="http://schemas.openxmlformats.org/spreadsheetml/2006/main" count="108" uniqueCount="88">
  <si>
    <t>Region / země</t>
  </si>
  <si>
    <t>CELKEM Bosna a Hercegovina</t>
  </si>
  <si>
    <t>CELKEM Etiopie</t>
  </si>
  <si>
    <t>CELKEM Moldavsko</t>
  </si>
  <si>
    <t>CELKEM Gruzie</t>
  </si>
  <si>
    <t>CELKEM Kambodža</t>
  </si>
  <si>
    <t>CELKEM Zambie</t>
  </si>
  <si>
    <t>Dotační programy pro NNO, kraje a vysoké školy</t>
  </si>
  <si>
    <t>ČR</t>
  </si>
  <si>
    <t>Prioritní země</t>
  </si>
  <si>
    <t>Podpora rozvojových aktivit krajů a obcí v prioritních zemích ZRS ČR</t>
  </si>
  <si>
    <t>Rozvojové země</t>
  </si>
  <si>
    <t xml:space="preserve">Podpora trojstranných projektů českých subjektů                             </t>
  </si>
  <si>
    <t>CELKEM dotační programy v gesci ČRA</t>
  </si>
  <si>
    <t>Administrativní náklady</t>
  </si>
  <si>
    <t>Ostatní provozní výdaje na chod ČRA</t>
  </si>
  <si>
    <t>ČR a rozvojové země</t>
  </si>
  <si>
    <t>Další činnosti spojené s řízením, monitoringem, kontrolou a prezentací ZRS -ČRA</t>
  </si>
  <si>
    <t>CELKEM administrativní náklady ČRA</t>
  </si>
  <si>
    <t xml:space="preserve">Rozvojové aktivity v gesci MZV </t>
  </si>
  <si>
    <t xml:space="preserve">Malé lokální rozvojové projekty realizované při ZÚ </t>
  </si>
  <si>
    <t xml:space="preserve">Rozvojové aktivity ve spolupráci s institucemi státní správy </t>
  </si>
  <si>
    <t>Transformační ekonomická a finanční spolupráce (ve spolupráci s MF)</t>
  </si>
  <si>
    <t>Projekty Aid for Trade (ve spolupráci s MPO)</t>
  </si>
  <si>
    <t>Projekty v oblasti bezpečnosti (ve spolupráci s MV)</t>
  </si>
  <si>
    <t>Celkem rozvojové aktivity ve spolupráci s institucemi státní správy</t>
  </si>
  <si>
    <t>Rozvojové projekty ve spolupráci s mezinárodními organizacemi</t>
  </si>
  <si>
    <t>Projekty realizované ve spolupráci s UNDP</t>
  </si>
  <si>
    <t>Zapojování českých dobrovolníků do programů UNV</t>
  </si>
  <si>
    <t>Vysílání českých rozvojových expertů do mezinárodních organizací</t>
  </si>
  <si>
    <t xml:space="preserve">Celkem rozvojové projekty ve spolupráci s mezinárodními organizacemi </t>
  </si>
  <si>
    <t>Místní síly (koordinátoři ZRS) při ZÚ</t>
  </si>
  <si>
    <t>Další aktivity v gesci MZV</t>
  </si>
  <si>
    <t xml:space="preserve">Humanitární pomoc </t>
  </si>
  <si>
    <t>CELKEM další aktivity v gesci MZV</t>
  </si>
  <si>
    <t>CELKEM rozvojové aktivity, koordinace a další aktivity v gesci MZV</t>
  </si>
  <si>
    <t xml:space="preserve">Programy realizované v gesci jiných resortů </t>
  </si>
  <si>
    <t xml:space="preserve">Ministerstvo školství, mládeže a tělovýchovy </t>
  </si>
  <si>
    <t>CELKEM ZRS ČR</t>
  </si>
  <si>
    <t>CELKEM  PRIORITNÍ  ZEMĚ  ZRS ČR</t>
  </si>
  <si>
    <t>PRIORITNÍ  ZEMĚ  ZRS ČR (dle UV č. 631/2016)</t>
  </si>
  <si>
    <t>CELKEM  TÉMATA  ROZVOJOVÉ  SPOLUPÁCE  V GESCI  ČRA</t>
  </si>
  <si>
    <t>CELKEM  PROSTŘEDKY NA  DALŠÍ  ROZVOJOVÉ AKTIVITY ČRA</t>
  </si>
  <si>
    <t>Program B2B v ZRS (projekty rozvojově - ekonomického partnerství,  podpora účasti českých subjektů v evropských finančních rozvojových nástrojích a EDF a příprava studií proveditelnosti)</t>
  </si>
  <si>
    <t xml:space="preserve">Tematické priority / Programy ZRS ČR </t>
  </si>
  <si>
    <t xml:space="preserve">Volné nealokované prostředky </t>
  </si>
  <si>
    <t>Rozvojové země a ČR</t>
  </si>
  <si>
    <t>Afghánistán (Specifické země)</t>
  </si>
  <si>
    <t xml:space="preserve">Ministerstvo zdravotnictví </t>
  </si>
  <si>
    <t>Zdravotní služby pro vládní stipendisty</t>
  </si>
  <si>
    <t>Celkem programy v gesci jiných resortů (MŠMT a MZd)</t>
  </si>
  <si>
    <t>Posilování kapacit platforem nestátních subjektů pro rozvojovou spolupráci (včetně posilování kapacit a partnerství NNO)</t>
  </si>
  <si>
    <r>
      <t xml:space="preserve">Vysílání českých učitelů do rozvojových zemí                                </t>
    </r>
    <r>
      <rPr>
        <sz val="10"/>
        <rFont val="Georgia"/>
        <family val="1"/>
        <charset val="238"/>
      </rPr>
      <t xml:space="preserve">  </t>
    </r>
  </si>
  <si>
    <t>TÉMATA  ROZVOJOVÉ  SPOLUPRÁCE (ČRA)</t>
  </si>
  <si>
    <t>DALŠÍ ROZVOJOVÉ AKTIVITY V GESCI ČRA</t>
  </si>
  <si>
    <t>Globální rozvojové vzdělávání a osvěta veřejnosti</t>
  </si>
  <si>
    <t>Program Záruka zahraniční rozvojové spolupráce ČMZRB</t>
  </si>
  <si>
    <t>Ukrajina</t>
  </si>
  <si>
    <t xml:space="preserve">Rozvojové aktivity v gesci ČRA - obnova a podpora demokratické transformace Ukrajiny </t>
  </si>
  <si>
    <t>Globální rozvojové vzdělávání (ve spolupráci s MŠMT)</t>
  </si>
  <si>
    <t>Transformační spolupráce (včetně 10 mil. na obnovu a podporu demokratické transformace Ukrajiny)</t>
  </si>
  <si>
    <t xml:space="preserve">CELKEM  podpora zapojení soukr. sektoru do ZRS  </t>
  </si>
  <si>
    <t xml:space="preserve">Podpora zapojení soukromého sektoru do ZRS </t>
  </si>
  <si>
    <t>SPECIFICKÉ ZEMĚ ZRS</t>
  </si>
  <si>
    <t>CELKEM  SPECIFICKÉ ZEMĚ ZRS ČR</t>
  </si>
  <si>
    <t>Rozvojové aktivity MZV a koordinace ZRS ČR</t>
  </si>
  <si>
    <t>CELKEM rozvojové aktivity v gesci MZV a koordinace ZRS ČR</t>
  </si>
  <si>
    <t>Celkem rozvojové aktivity MZV a  koordinace ZRS ČR</t>
  </si>
  <si>
    <t xml:space="preserve">Projekty ve spolupráci s mezinárodními organizacemi </t>
  </si>
  <si>
    <t>CELKEM prostředky v gesci ČRA (prioritní země a další rozvojové aktivity)</t>
  </si>
  <si>
    <t xml:space="preserve">Činnosti spojené s řízením, monitoringem, kontrolou a prezentací ZRS </t>
  </si>
  <si>
    <t>Technická expertní spolupráce  (vysílání expertů+ spolupráce s dalšími rezorty)</t>
  </si>
  <si>
    <t>Program vládních rozvojových stipendií - zahraniční studenti přijatí ke studiu na VVŠ v ČR včetně související agendy</t>
  </si>
  <si>
    <t>Podpora afghánských rozvojových programů</t>
  </si>
  <si>
    <t xml:space="preserve">Rozpočtová podpora - Na základě Usnesení vlády č. 514 z 8. 6. 2016 o poskytnutí peněžního daru na podporu afghánských rozvojových programů a na fungování Afghánských národních bezpečnostních sil v letech 2018 - 2020                                                                                                                  
   </t>
  </si>
  <si>
    <t>Nové nástroje v gesci MZV</t>
  </si>
  <si>
    <t>Celkem nové nástroje v gesci MZV</t>
  </si>
  <si>
    <t>Výdaje za platy, ostatní platby za provedenou práci a pojistné ČRA  (bez 2 120 998 Kč na tuto položku z prostředků EK)</t>
  </si>
  <si>
    <r>
      <t>CELKEM  PROSTŘEDKY Z EK</t>
    </r>
    <r>
      <rPr>
        <sz val="10"/>
        <rFont val="Georgia"/>
        <family val="1"/>
        <charset val="238"/>
      </rPr>
      <t xml:space="preserve"> (na rozvojové aktivity v prioritních zemích včetně částky 2 120 999 Kč na platy)</t>
    </r>
  </si>
  <si>
    <t>Nové nástroje, vázané peněžní dary, spolupráce s donory</t>
  </si>
  <si>
    <r>
      <t xml:space="preserve">Příloha č. 1- Celkový přehled čerpání prostředků na zahraniční rozvojovou  spolupráci v roce 2020 dle UV 586/2019                                     </t>
    </r>
    <r>
      <rPr>
        <b/>
        <sz val="12"/>
        <color indexed="8"/>
        <rFont val="Georgia"/>
        <family val="1"/>
        <charset val="238"/>
      </rPr>
      <t xml:space="preserve">           </t>
    </r>
  </si>
  <si>
    <t>Rozpočet upravený včetně RO a NNV
(v Kč)</t>
  </si>
  <si>
    <t>Skutečné čerpání finančních prostředků 2020
(v Kč)</t>
  </si>
  <si>
    <r>
      <t xml:space="preserve">Objem finančních prostředků </t>
    </r>
    <r>
      <rPr>
        <b/>
        <sz val="8"/>
        <rFont val="Georgia"/>
        <family val="1"/>
        <charset val="238"/>
      </rPr>
      <t>2020 (v Kč)</t>
    </r>
  </si>
  <si>
    <t>Rozpočtová opatření na MZV</t>
  </si>
  <si>
    <t>Zapojené NNV</t>
  </si>
  <si>
    <t>Přijaté prostředky z EU</t>
  </si>
  <si>
    <t>Rozpočtová opatření z ČRA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</si>
</sst>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4"/>
      <name val="Georgia"/>
      <family val="1"/>
      <charset val="238"/>
    </font>
    <font>
      <sz val="11"/>
      <name val="Georgia"/>
      <family val="1"/>
      <charset val="238"/>
    </font>
    <font>
      <sz val="8"/>
      <name val="Georgia"/>
      <family val="1"/>
      <charset val="238"/>
    </font>
    <font>
      <b/>
      <sz val="12"/>
      <name val="Georgia"/>
      <family val="1"/>
      <charset val="238"/>
    </font>
    <font>
      <b/>
      <sz val="9"/>
      <name val="Georgia"/>
      <family val="1"/>
      <charset val="238"/>
    </font>
    <font>
      <b/>
      <sz val="12"/>
      <color indexed="12"/>
      <name val="Georgia"/>
      <family val="1"/>
      <charset val="238"/>
    </font>
    <font>
      <b/>
      <sz val="8"/>
      <name val="Georgia"/>
      <family val="1"/>
      <charset val="238"/>
    </font>
    <font>
      <b/>
      <sz val="11"/>
      <name val="Georgia"/>
      <family val="1"/>
      <charset val="238"/>
    </font>
    <font>
      <b/>
      <sz val="9"/>
      <color indexed="8"/>
      <name val="Georgia"/>
      <family val="1"/>
      <charset val="238"/>
    </font>
    <font>
      <sz val="10"/>
      <name val="Georgia"/>
      <family val="1"/>
      <charset val="238"/>
    </font>
    <font>
      <sz val="11"/>
      <color indexed="8"/>
      <name val="Georgia"/>
      <family val="1"/>
      <charset val="238"/>
    </font>
    <font>
      <b/>
      <sz val="12"/>
      <color indexed="10"/>
      <name val="Georgia"/>
      <family val="1"/>
      <charset val="238"/>
    </font>
    <font>
      <sz val="12"/>
      <color indexed="10"/>
      <name val="Georgia"/>
      <family val="1"/>
      <charset val="238"/>
    </font>
    <font>
      <b/>
      <sz val="14"/>
      <color indexed="10"/>
      <name val="Georgia"/>
      <family val="1"/>
      <charset val="238"/>
    </font>
    <font>
      <sz val="8"/>
      <color indexed="8"/>
      <name val="Georgia"/>
      <family val="1"/>
      <charset val="238"/>
    </font>
    <font>
      <b/>
      <sz val="12"/>
      <color indexed="8"/>
      <name val="Georgia"/>
      <family val="1"/>
      <charset val="238"/>
    </font>
    <font>
      <b/>
      <sz val="14"/>
      <color indexed="8"/>
      <name val="Georgia"/>
      <family val="1"/>
      <charset val="238"/>
    </font>
    <font>
      <b/>
      <sz val="10"/>
      <color indexed="10"/>
      <name val="Georgia"/>
      <family val="1"/>
      <charset val="238"/>
    </font>
    <font>
      <b/>
      <sz val="10"/>
      <color indexed="8"/>
      <name val="Georgia"/>
      <family val="1"/>
      <charset val="238"/>
    </font>
    <font>
      <b/>
      <sz val="10"/>
      <name val="Georgia"/>
      <family val="1"/>
      <charset val="238"/>
    </font>
    <font>
      <sz val="10"/>
      <color indexed="8"/>
      <name val="Georgia"/>
      <family val="1"/>
      <charset val="238"/>
    </font>
    <font>
      <sz val="10"/>
      <color indexed="44"/>
      <name val="Arial Narrow"/>
      <family val="2"/>
      <charset val="238"/>
    </font>
    <font>
      <sz val="14"/>
      <color indexed="10"/>
      <name val="Georgia"/>
      <family val="1"/>
      <charset val="238"/>
    </font>
    <font>
      <sz val="11"/>
      <name val="Calibri"/>
      <family val="2"/>
      <charset val="238"/>
      <scheme val="minor"/>
    </font>
    <font>
      <b/>
      <sz val="11"/>
      <color indexed="10"/>
      <name val="Georgia"/>
      <family val="1"/>
      <charset val="238"/>
    </font>
    <font>
      <b/>
      <sz val="8"/>
      <color indexed="8"/>
      <name val="Georgia"/>
      <family val="1"/>
      <charset val="238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22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0" borderId="0" xfId="0" applyBorder="1" applyAlignment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3" fontId="20" fillId="0" borderId="16" xfId="0" applyNumberFormat="1" applyFont="1" applyFill="1" applyBorder="1" applyAlignment="1">
      <alignment horizontal="right" vertical="center" wrapText="1"/>
    </xf>
    <xf numFmtId="3" fontId="20" fillId="4" borderId="16" xfId="0" applyNumberFormat="1" applyFont="1" applyFill="1" applyBorder="1" applyAlignment="1">
      <alignment horizontal="right" vertical="center" wrapText="1"/>
    </xf>
    <xf numFmtId="3" fontId="20" fillId="4" borderId="18" xfId="0" applyNumberFormat="1" applyFont="1" applyFill="1" applyBorder="1" applyAlignment="1">
      <alignment horizontal="right" vertical="center" wrapText="1"/>
    </xf>
    <xf numFmtId="3" fontId="20" fillId="4" borderId="17" xfId="0" applyNumberFormat="1" applyFont="1" applyFill="1" applyBorder="1" applyAlignment="1">
      <alignment horizontal="right" vertical="center" wrapText="1"/>
    </xf>
    <xf numFmtId="0" fontId="22" fillId="4" borderId="3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3" fontId="20" fillId="4" borderId="19" xfId="0" applyNumberFormat="1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left" vertical="center" wrapText="1"/>
    </xf>
    <xf numFmtId="3" fontId="20" fillId="4" borderId="21" xfId="0" applyNumberFormat="1" applyFont="1" applyFill="1" applyBorder="1" applyAlignment="1">
      <alignment horizontal="right" vertical="center" wrapText="1"/>
    </xf>
    <xf numFmtId="3" fontId="20" fillId="6" borderId="20" xfId="0" applyNumberFormat="1" applyFont="1" applyFill="1" applyBorder="1" applyAlignment="1">
      <alignment horizontal="right" vertical="center" wrapText="1"/>
    </xf>
    <xf numFmtId="3" fontId="20" fillId="6" borderId="16" xfId="0" applyNumberFormat="1" applyFont="1" applyFill="1" applyBorder="1" applyAlignment="1">
      <alignment horizontal="right" vertical="center" wrapText="1"/>
    </xf>
    <xf numFmtId="3" fontId="19" fillId="6" borderId="16" xfId="0" applyNumberFormat="1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top" wrapText="1"/>
    </xf>
    <xf numFmtId="3" fontId="19" fillId="6" borderId="17" xfId="0" applyNumberFormat="1" applyFont="1" applyFill="1" applyBorder="1" applyAlignment="1">
      <alignment horizontal="right" vertical="center" wrapText="1"/>
    </xf>
    <xf numFmtId="0" fontId="11" fillId="3" borderId="14" xfId="0" applyFont="1" applyFill="1" applyBorder="1" applyAlignment="1">
      <alignment horizontal="left" vertical="center" wrapText="1"/>
    </xf>
    <xf numFmtId="3" fontId="19" fillId="0" borderId="7" xfId="0" applyNumberFormat="1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10" fillId="0" borderId="12" xfId="0" applyFont="1" applyBorder="1" applyAlignment="1">
      <alignment horizontal="left" vertical="center"/>
    </xf>
    <xf numFmtId="3" fontId="20" fillId="0" borderId="3" xfId="0" applyNumberFormat="1" applyFont="1" applyBorder="1" applyAlignment="1">
      <alignment horizontal="right" vertical="center"/>
    </xf>
    <xf numFmtId="3" fontId="20" fillId="4" borderId="3" xfId="0" applyNumberFormat="1" applyFont="1" applyFill="1" applyBorder="1" applyAlignment="1">
      <alignment horizontal="right" vertical="center" wrapText="1"/>
    </xf>
    <xf numFmtId="3" fontId="20" fillId="4" borderId="4" xfId="0" applyNumberFormat="1" applyFont="1" applyFill="1" applyBorder="1" applyAlignment="1">
      <alignment horizontal="right" vertical="center" wrapText="1"/>
    </xf>
    <xf numFmtId="0" fontId="2" fillId="4" borderId="1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3" fontId="10" fillId="0" borderId="19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3" fontId="10" fillId="8" borderId="13" xfId="0" applyNumberFormat="1" applyFont="1" applyFill="1" applyBorder="1" applyAlignment="1">
      <alignment horizontal="right" vertical="center" wrapText="1"/>
    </xf>
    <xf numFmtId="3" fontId="19" fillId="8" borderId="9" xfId="0" applyNumberFormat="1" applyFont="1" applyFill="1" applyBorder="1" applyAlignment="1">
      <alignment horizontal="right" vertical="center" wrapText="1"/>
    </xf>
    <xf numFmtId="3" fontId="5" fillId="4" borderId="20" xfId="0" applyNumberFormat="1" applyFont="1" applyFill="1" applyBorder="1" applyAlignment="1">
      <alignment horizontal="right" vertical="center" wrapText="1"/>
    </xf>
    <xf numFmtId="3" fontId="5" fillId="4" borderId="19" xfId="0" applyNumberFormat="1" applyFont="1" applyFill="1" applyBorder="1" applyAlignment="1">
      <alignment horizontal="right" vertical="center" wrapText="1"/>
    </xf>
    <xf numFmtId="3" fontId="10" fillId="8" borderId="20" xfId="0" applyNumberFormat="1" applyFont="1" applyFill="1" applyBorder="1" applyAlignment="1">
      <alignment horizontal="right" vertical="center" wrapText="1"/>
    </xf>
    <xf numFmtId="3" fontId="10" fillId="8" borderId="19" xfId="0" applyNumberFormat="1" applyFont="1" applyFill="1" applyBorder="1" applyAlignment="1">
      <alignment horizontal="right" vertical="center" wrapText="1"/>
    </xf>
    <xf numFmtId="0" fontId="10" fillId="4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2" fillId="0" borderId="4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3" fontId="9" fillId="3" borderId="14" xfId="0" applyNumberFormat="1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left" vertical="center"/>
    </xf>
    <xf numFmtId="0" fontId="0" fillId="0" borderId="14" xfId="0" applyBorder="1"/>
    <xf numFmtId="0" fontId="0" fillId="2" borderId="0" xfId="0" applyFill="1" applyBorder="1"/>
    <xf numFmtId="0" fontId="10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left" vertical="center" wrapText="1"/>
    </xf>
    <xf numFmtId="3" fontId="20" fillId="0" borderId="16" xfId="0" applyNumberFormat="1" applyFont="1" applyBorder="1" applyAlignment="1">
      <alignment horizontal="right" vertical="center"/>
    </xf>
    <xf numFmtId="3" fontId="3" fillId="8" borderId="24" xfId="0" applyNumberFormat="1" applyFont="1" applyFill="1" applyBorder="1" applyAlignment="1">
      <alignment horizontal="center" vertical="center" wrapText="1"/>
    </xf>
    <xf numFmtId="0" fontId="24" fillId="0" borderId="0" xfId="0" applyFont="1" applyBorder="1"/>
    <xf numFmtId="3" fontId="20" fillId="6" borderId="17" xfId="0" applyNumberFormat="1" applyFont="1" applyFill="1" applyBorder="1" applyAlignment="1">
      <alignment horizontal="right" vertical="center" wrapText="1"/>
    </xf>
    <xf numFmtId="3" fontId="10" fillId="0" borderId="17" xfId="0" applyNumberFormat="1" applyFont="1" applyFill="1" applyBorder="1" applyAlignment="1">
      <alignment horizontal="right" vertical="center" wrapText="1"/>
    </xf>
    <xf numFmtId="0" fontId="22" fillId="4" borderId="4" xfId="0" applyFont="1" applyFill="1" applyBorder="1" applyAlignment="1">
      <alignment vertical="center"/>
    </xf>
    <xf numFmtId="3" fontId="3" fillId="8" borderId="13" xfId="0" applyNumberFormat="1" applyFont="1" applyFill="1" applyBorder="1" applyAlignment="1">
      <alignment horizontal="lef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0" fillId="10" borderId="0" xfId="0" applyFill="1" applyBorder="1"/>
    <xf numFmtId="0" fontId="3" fillId="8" borderId="6" xfId="0" applyFont="1" applyFill="1" applyBorder="1" applyAlignment="1">
      <alignment horizontal="center" vertical="center" wrapText="1"/>
    </xf>
    <xf numFmtId="3" fontId="20" fillId="8" borderId="16" xfId="0" applyNumberFormat="1" applyFont="1" applyFill="1" applyBorder="1" applyAlignment="1">
      <alignment horizontal="right" vertical="center"/>
    </xf>
    <xf numFmtId="0" fontId="21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left" vertical="center" wrapText="1"/>
    </xf>
    <xf numFmtId="3" fontId="10" fillId="8" borderId="11" xfId="0" applyNumberFormat="1" applyFont="1" applyFill="1" applyBorder="1" applyAlignment="1">
      <alignment horizontal="right" vertical="center" wrapText="1"/>
    </xf>
    <xf numFmtId="3" fontId="10" fillId="8" borderId="32" xfId="0" applyNumberFormat="1" applyFont="1" applyFill="1" applyBorder="1" applyAlignment="1">
      <alignment horizontal="right" vertical="center" wrapText="1"/>
    </xf>
    <xf numFmtId="3" fontId="10" fillId="8" borderId="15" xfId="0" applyNumberFormat="1" applyFont="1" applyFill="1" applyBorder="1" applyAlignment="1">
      <alignment horizontal="right" vertical="center" wrapText="1"/>
    </xf>
    <xf numFmtId="3" fontId="10" fillId="8" borderId="33" xfId="0" applyNumberFormat="1" applyFont="1" applyFill="1" applyBorder="1" applyAlignment="1">
      <alignment horizontal="right" vertical="center" wrapText="1"/>
    </xf>
    <xf numFmtId="3" fontId="20" fillId="8" borderId="35" xfId="0" applyNumberFormat="1" applyFont="1" applyFill="1" applyBorder="1" applyAlignment="1">
      <alignment horizontal="right" vertical="center"/>
    </xf>
    <xf numFmtId="0" fontId="0" fillId="8" borderId="3" xfId="0" applyFill="1" applyBorder="1" applyAlignment="1">
      <alignment horizontal="left" vertical="center"/>
    </xf>
    <xf numFmtId="3" fontId="20" fillId="8" borderId="22" xfId="0" applyNumberFormat="1" applyFont="1" applyFill="1" applyBorder="1" applyAlignment="1">
      <alignment horizontal="right" vertical="center"/>
    </xf>
    <xf numFmtId="3" fontId="20" fillId="4" borderId="12" xfId="0" applyNumberFormat="1" applyFont="1" applyFill="1" applyBorder="1" applyAlignment="1">
      <alignment horizontal="right" vertical="center" wrapText="1"/>
    </xf>
    <xf numFmtId="3" fontId="10" fillId="8" borderId="9" xfId="0" applyNumberFormat="1" applyFont="1" applyFill="1" applyBorder="1" applyAlignment="1">
      <alignment horizontal="right" vertical="center"/>
    </xf>
    <xf numFmtId="3" fontId="10" fillId="8" borderId="9" xfId="0" applyNumberFormat="1" applyFont="1" applyFill="1" applyBorder="1" applyAlignment="1">
      <alignment vertical="center"/>
    </xf>
    <xf numFmtId="3" fontId="10" fillId="8" borderId="9" xfId="0" applyNumberFormat="1" applyFont="1" applyFill="1" applyBorder="1" applyAlignment="1">
      <alignment vertical="center" wrapText="1"/>
    </xf>
    <xf numFmtId="3" fontId="10" fillId="8" borderId="11" xfId="0" applyNumberFormat="1" applyFont="1" applyFill="1" applyBorder="1" applyAlignment="1">
      <alignment vertical="center"/>
    </xf>
    <xf numFmtId="3" fontId="10" fillId="8" borderId="7" xfId="0" applyNumberFormat="1" applyFont="1" applyFill="1" applyBorder="1" applyAlignment="1">
      <alignment horizontal="right" vertical="center" wrapText="1"/>
    </xf>
    <xf numFmtId="3" fontId="25" fillId="9" borderId="3" xfId="0" applyNumberFormat="1" applyFont="1" applyFill="1" applyBorder="1" applyAlignment="1">
      <alignment horizontal="right" vertical="center" wrapText="1"/>
    </xf>
    <xf numFmtId="3" fontId="25" fillId="4" borderId="12" xfId="0" applyNumberFormat="1" applyFont="1" applyFill="1" applyBorder="1" applyAlignment="1">
      <alignment horizontal="right" vertical="center" wrapText="1"/>
    </xf>
    <xf numFmtId="3" fontId="10" fillId="8" borderId="9" xfId="0" applyNumberFormat="1" applyFont="1" applyFill="1" applyBorder="1" applyAlignment="1">
      <alignment horizontal="right" vertical="center" wrapText="1"/>
    </xf>
    <xf numFmtId="3" fontId="10" fillId="8" borderId="9" xfId="0" applyNumberFormat="1" applyFont="1" applyFill="1" applyBorder="1"/>
    <xf numFmtId="3" fontId="10" fillId="8" borderId="11" xfId="0" applyNumberFormat="1" applyFont="1" applyFill="1" applyBorder="1"/>
    <xf numFmtId="3" fontId="21" fillId="0" borderId="7" xfId="0" applyNumberFormat="1" applyFont="1" applyFill="1" applyBorder="1" applyAlignment="1">
      <alignment horizontal="right" vertical="center" wrapText="1"/>
    </xf>
    <xf numFmtId="3" fontId="21" fillId="8" borderId="9" xfId="0" applyNumberFormat="1" applyFont="1" applyFill="1" applyBorder="1" applyAlignment="1">
      <alignment horizontal="right" vertical="center" wrapText="1"/>
    </xf>
    <xf numFmtId="3" fontId="10" fillId="0" borderId="13" xfId="0" applyNumberFormat="1" applyFont="1" applyBorder="1" applyAlignment="1">
      <alignment horizontal="right" vertical="center" wrapText="1"/>
    </xf>
    <xf numFmtId="3" fontId="10" fillId="0" borderId="32" xfId="0" applyNumberFormat="1" applyFont="1" applyFill="1" applyBorder="1" applyAlignment="1">
      <alignment horizontal="right" vertical="center" wrapText="1"/>
    </xf>
    <xf numFmtId="3" fontId="10" fillId="0" borderId="9" xfId="0" applyNumberFormat="1" applyFont="1" applyFill="1" applyBorder="1" applyAlignment="1">
      <alignment horizontal="right" vertical="center" wrapText="1"/>
    </xf>
    <xf numFmtId="3" fontId="20" fillId="0" borderId="35" xfId="0" applyNumberFormat="1" applyFont="1" applyFill="1" applyBorder="1" applyAlignment="1">
      <alignment horizontal="right" vertical="center" wrapText="1"/>
    </xf>
    <xf numFmtId="3" fontId="20" fillId="5" borderId="12" xfId="0" applyNumberFormat="1" applyFont="1" applyFill="1" applyBorder="1" applyAlignment="1">
      <alignment horizontal="right" vertical="center" wrapText="1"/>
    </xf>
    <xf numFmtId="0" fontId="20" fillId="8" borderId="5" xfId="0" applyFont="1" applyFill="1" applyBorder="1" applyAlignment="1">
      <alignment horizontal="left" vertical="center" wrapText="1"/>
    </xf>
    <xf numFmtId="0" fontId="26" fillId="7" borderId="23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49" fontId="26" fillId="7" borderId="17" xfId="0" applyNumberFormat="1" applyFont="1" applyFill="1" applyBorder="1" applyAlignment="1">
      <alignment horizontal="center" vertical="center" wrapText="1"/>
    </xf>
    <xf numFmtId="0" fontId="27" fillId="0" borderId="0" xfId="0" applyFont="1" applyBorder="1"/>
    <xf numFmtId="0" fontId="3" fillId="0" borderId="36" xfId="0" applyFont="1" applyFill="1" applyBorder="1" applyAlignment="1">
      <alignment vertical="center" shrinkToFit="1"/>
    </xf>
    <xf numFmtId="0" fontId="3" fillId="0" borderId="37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0" fontId="3" fillId="0" borderId="41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vertical="center" shrinkToFit="1"/>
    </xf>
    <xf numFmtId="3" fontId="20" fillId="8" borderId="18" xfId="0" applyNumberFormat="1" applyFont="1" applyFill="1" applyBorder="1" applyAlignment="1">
      <alignment horizontal="right" vertical="center"/>
    </xf>
    <xf numFmtId="0" fontId="2" fillId="0" borderId="3" xfId="0" applyFont="1" applyBorder="1" applyAlignment="1"/>
    <xf numFmtId="0" fontId="19" fillId="4" borderId="5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vertical="center" wrapText="1"/>
    </xf>
    <xf numFmtId="3" fontId="21" fillId="8" borderId="7" xfId="0" applyNumberFormat="1" applyFont="1" applyFill="1" applyBorder="1" applyAlignment="1">
      <alignment horizontal="right" vertical="center" wrapText="1"/>
    </xf>
    <xf numFmtId="3" fontId="20" fillId="8" borderId="16" xfId="0" applyNumberFormat="1" applyFont="1" applyFill="1" applyBorder="1" applyAlignment="1">
      <alignment horizontal="right" vertical="center" wrapText="1"/>
    </xf>
    <xf numFmtId="3" fontId="20" fillId="0" borderId="17" xfId="0" applyNumberFormat="1" applyFont="1" applyFill="1" applyBorder="1" applyAlignment="1">
      <alignment horizontal="right" vertical="center" wrapText="1"/>
    </xf>
    <xf numFmtId="3" fontId="10" fillId="8" borderId="21" xfId="0" applyNumberFormat="1" applyFont="1" applyFill="1" applyBorder="1" applyAlignment="1">
      <alignment horizontal="right" vertical="center" wrapText="1"/>
    </xf>
    <xf numFmtId="3" fontId="20" fillId="0" borderId="17" xfId="0" applyNumberFormat="1" applyFont="1" applyBorder="1" applyAlignment="1">
      <alignment horizontal="right" vertical="center"/>
    </xf>
    <xf numFmtId="3" fontId="10" fillId="8" borderId="39" xfId="0" applyNumberFormat="1" applyFont="1" applyFill="1" applyBorder="1" applyAlignment="1">
      <alignment horizontal="right" vertical="center"/>
    </xf>
    <xf numFmtId="3" fontId="10" fillId="8" borderId="39" xfId="0" applyNumberFormat="1" applyFont="1" applyFill="1" applyBorder="1" applyAlignment="1">
      <alignment vertical="center"/>
    </xf>
    <xf numFmtId="3" fontId="10" fillId="8" borderId="39" xfId="0" applyNumberFormat="1" applyFont="1" applyFill="1" applyBorder="1" applyAlignment="1">
      <alignment vertical="center" wrapText="1"/>
    </xf>
    <xf numFmtId="3" fontId="10" fillId="8" borderId="32" xfId="0" applyNumberFormat="1" applyFont="1" applyFill="1" applyBorder="1" applyAlignment="1">
      <alignment vertical="center"/>
    </xf>
    <xf numFmtId="3" fontId="10" fillId="8" borderId="41" xfId="0" applyNumberFormat="1" applyFont="1" applyFill="1" applyBorder="1" applyAlignment="1">
      <alignment horizontal="right" vertical="center" wrapText="1"/>
    </xf>
    <xf numFmtId="3" fontId="10" fillId="8" borderId="39" xfId="0" applyNumberFormat="1" applyFont="1" applyFill="1" applyBorder="1" applyAlignment="1">
      <alignment horizontal="right" vertical="center" wrapText="1"/>
    </xf>
    <xf numFmtId="3" fontId="10" fillId="8" borderId="42" xfId="0" applyNumberFormat="1" applyFont="1" applyFill="1" applyBorder="1" applyAlignment="1">
      <alignment horizontal="right" vertical="center" wrapText="1"/>
    </xf>
    <xf numFmtId="3" fontId="10" fillId="8" borderId="39" xfId="0" applyNumberFormat="1" applyFont="1" applyFill="1" applyBorder="1"/>
    <xf numFmtId="3" fontId="10" fillId="8" borderId="32" xfId="0" applyNumberFormat="1" applyFont="1" applyFill="1" applyBorder="1"/>
    <xf numFmtId="3" fontId="21" fillId="0" borderId="41" xfId="0" applyNumberFormat="1" applyFont="1" applyFill="1" applyBorder="1" applyAlignment="1">
      <alignment horizontal="right" vertical="center" wrapText="1"/>
    </xf>
    <xf numFmtId="3" fontId="21" fillId="8" borderId="39" xfId="0" applyNumberFormat="1" applyFont="1" applyFill="1" applyBorder="1" applyAlignment="1">
      <alignment horizontal="right" vertical="center" wrapText="1"/>
    </xf>
    <xf numFmtId="3" fontId="10" fillId="0" borderId="39" xfId="0" applyNumberFormat="1" applyFont="1" applyFill="1" applyBorder="1" applyAlignment="1">
      <alignment horizontal="right" vertical="center" wrapText="1"/>
    </xf>
    <xf numFmtId="3" fontId="20" fillId="8" borderId="17" xfId="0" applyNumberFormat="1" applyFont="1" applyFill="1" applyBorder="1" applyAlignment="1">
      <alignment horizontal="right" vertical="center"/>
    </xf>
    <xf numFmtId="3" fontId="19" fillId="0" borderId="41" xfId="0" applyNumberFormat="1" applyFont="1" applyFill="1" applyBorder="1" applyAlignment="1">
      <alignment horizontal="right" vertical="center" wrapText="1"/>
    </xf>
    <xf numFmtId="3" fontId="20" fillId="8" borderId="17" xfId="0" applyNumberFormat="1" applyFont="1" applyFill="1" applyBorder="1" applyAlignment="1">
      <alignment horizontal="right" vertical="center" wrapText="1"/>
    </xf>
    <xf numFmtId="3" fontId="18" fillId="6" borderId="19" xfId="0" applyNumberFormat="1" applyFont="1" applyFill="1" applyBorder="1" applyAlignment="1">
      <alignment horizontal="right" vertical="center" wrapText="1"/>
    </xf>
    <xf numFmtId="3" fontId="18" fillId="6" borderId="21" xfId="0" applyNumberFormat="1" applyFont="1" applyFill="1" applyBorder="1" applyAlignment="1">
      <alignment horizontal="right" vertical="center" wrapText="1"/>
    </xf>
    <xf numFmtId="0" fontId="20" fillId="4" borderId="29" xfId="0" applyFont="1" applyFill="1" applyBorder="1" applyAlignment="1">
      <alignment horizontal="left" vertical="center" wrapText="1" shrinkToFit="1"/>
    </xf>
    <xf numFmtId="0" fontId="20" fillId="4" borderId="30" xfId="0" applyFont="1" applyFill="1" applyBorder="1" applyAlignment="1">
      <alignment horizontal="left" vertical="center" wrapText="1" shrinkToFit="1"/>
    </xf>
    <xf numFmtId="0" fontId="19" fillId="6" borderId="5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9" fillId="0" borderId="5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shrinkToFit="1"/>
    </xf>
    <xf numFmtId="0" fontId="12" fillId="4" borderId="3" xfId="0" applyFont="1" applyFill="1" applyBorder="1" applyAlignment="1">
      <alignment horizontal="left" vertical="center" shrinkToFit="1"/>
    </xf>
    <xf numFmtId="0" fontId="2" fillId="0" borderId="5" xfId="0" applyFont="1" applyBorder="1" applyAlignment="1"/>
    <xf numFmtId="0" fontId="2" fillId="0" borderId="3" xfId="0" applyFont="1" applyBorder="1" applyAlignment="1"/>
    <xf numFmtId="0" fontId="8" fillId="4" borderId="5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0" fontId="20" fillId="4" borderId="22" xfId="0" applyFont="1" applyFill="1" applyBorder="1" applyAlignment="1">
      <alignment horizontal="left" vertical="center" wrapText="1"/>
    </xf>
    <xf numFmtId="0" fontId="19" fillId="6" borderId="31" xfId="0" applyFont="1" applyFill="1" applyBorder="1" applyAlignment="1">
      <alignment vertical="center"/>
    </xf>
    <xf numFmtId="0" fontId="19" fillId="6" borderId="28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 wrapText="1"/>
    </xf>
    <xf numFmtId="0" fontId="12" fillId="6" borderId="3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vertical="center" wrapText="1"/>
    </xf>
    <xf numFmtId="0" fontId="20" fillId="6" borderId="3" xfId="0" applyFont="1" applyFill="1" applyBorder="1" applyAlignment="1">
      <alignment vertical="center" wrapText="1"/>
    </xf>
    <xf numFmtId="0" fontId="19" fillId="6" borderId="27" xfId="0" applyFont="1" applyFill="1" applyBorder="1" applyAlignment="1">
      <alignment vertical="center" wrapText="1"/>
    </xf>
    <xf numFmtId="0" fontId="19" fillId="6" borderId="26" xfId="0" applyFont="1" applyFill="1" applyBorder="1" applyAlignment="1">
      <alignment vertical="center" wrapText="1"/>
    </xf>
    <xf numFmtId="0" fontId="20" fillId="8" borderId="5" xfId="0" applyFont="1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 wrapText="1"/>
    </xf>
    <xf numFmtId="3" fontId="9" fillId="3" borderId="14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0" fillId="4" borderId="29" xfId="0" applyFont="1" applyFill="1" applyBorder="1" applyAlignment="1">
      <alignment horizontal="left" vertical="center" wrapText="1"/>
    </xf>
    <xf numFmtId="0" fontId="21" fillId="4" borderId="30" xfId="0" applyFont="1" applyFill="1" applyBorder="1"/>
    <xf numFmtId="0" fontId="5" fillId="3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vertical="center" wrapText="1"/>
    </xf>
    <xf numFmtId="0" fontId="20" fillId="4" borderId="3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vertical="center" wrapText="1"/>
    </xf>
    <xf numFmtId="0" fontId="17" fillId="4" borderId="3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0" fontId="14" fillId="4" borderId="5" xfId="0" applyFont="1" applyFill="1" applyBorder="1" applyAlignment="1">
      <alignment vertical="center" shrinkToFit="1"/>
    </xf>
    <xf numFmtId="0" fontId="23" fillId="4" borderId="3" xfId="0" applyFont="1" applyFill="1" applyBorder="1" applyAlignment="1">
      <alignment vertical="center" shrinkToFit="1"/>
    </xf>
    <xf numFmtId="0" fontId="0" fillId="0" borderId="3" xfId="0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1" fillId="0" borderId="5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9" fillId="4" borderId="5" xfId="0" applyFont="1" applyFill="1" applyBorder="1" applyAlignment="1">
      <alignment vertical="center" wrapText="1"/>
    </xf>
    <xf numFmtId="0" fontId="19" fillId="4" borderId="3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vertical="center" shrinkToFit="1"/>
    </xf>
    <xf numFmtId="0" fontId="1" fillId="0" borderId="15" xfId="0" applyFont="1" applyFill="1" applyBorder="1" applyAlignment="1">
      <alignment vertical="center" shrinkToFit="1"/>
    </xf>
    <xf numFmtId="0" fontId="1" fillId="0" borderId="33" xfId="0" applyFont="1" applyFill="1" applyBorder="1" applyAlignment="1">
      <alignment vertical="center" shrinkToFit="1"/>
    </xf>
    <xf numFmtId="0" fontId="20" fillId="6" borderId="5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5"/>
  <sheetViews>
    <sheetView tabSelected="1" view="pageBreakPreview" zoomScaleNormal="100" zoomScaleSheetLayoutView="100" workbookViewId="0">
      <pane ySplit="2" topLeftCell="A3" activePane="bottomLeft" state="frozen"/>
      <selection pane="bottomLeft" activeCell="D107" sqref="D107"/>
    </sheetView>
  </sheetViews>
  <sheetFormatPr defaultColWidth="9.140625" defaultRowHeight="15" x14ac:dyDescent="0.25"/>
  <cols>
    <col min="1" max="1" width="18.5703125" style="2" customWidth="1"/>
    <col min="2" max="2" width="39.42578125" style="3" customWidth="1"/>
    <col min="3" max="3" width="16.28515625" style="3" customWidth="1"/>
    <col min="4" max="5" width="15.28515625" style="3" bestFit="1" customWidth="1"/>
    <col min="6" max="16384" width="9.140625" style="3"/>
  </cols>
  <sheetData>
    <row r="1" spans="1:5" s="73" customFormat="1" ht="60" customHeight="1" thickBot="1" x14ac:dyDescent="0.3">
      <c r="A1" s="164" t="s">
        <v>80</v>
      </c>
      <c r="B1" s="165"/>
      <c r="C1" s="165"/>
      <c r="D1" s="165"/>
      <c r="E1" s="21"/>
    </row>
    <row r="2" spans="1:5" s="121" customFormat="1" ht="67.5" customHeight="1" thickBot="1" x14ac:dyDescent="0.25">
      <c r="A2" s="117" t="s">
        <v>0</v>
      </c>
      <c r="B2" s="118" t="s">
        <v>44</v>
      </c>
      <c r="C2" s="117" t="s">
        <v>83</v>
      </c>
      <c r="D2" s="119" t="s">
        <v>81</v>
      </c>
      <c r="E2" s="120" t="s">
        <v>82</v>
      </c>
    </row>
    <row r="3" spans="1:5" ht="50.25" customHeight="1" thickBot="1" x14ac:dyDescent="0.3">
      <c r="A3" s="168" t="s">
        <v>53</v>
      </c>
      <c r="B3" s="169"/>
      <c r="C3" s="169"/>
      <c r="D3" s="169"/>
      <c r="E3" s="170"/>
    </row>
    <row r="4" spans="1:5" ht="36" customHeight="1" thickBot="1" x14ac:dyDescent="0.3">
      <c r="A4" s="27" t="s">
        <v>40</v>
      </c>
      <c r="B4" s="67"/>
      <c r="C4" s="26"/>
      <c r="D4" s="26"/>
      <c r="E4" s="82"/>
    </row>
    <row r="5" spans="1:5" ht="13.5" customHeight="1" thickBot="1" x14ac:dyDescent="0.4">
      <c r="A5" s="166" t="s">
        <v>1</v>
      </c>
      <c r="B5" s="167"/>
      <c r="C5" s="22">
        <v>78000000</v>
      </c>
      <c r="D5" s="22">
        <v>70659421</v>
      </c>
      <c r="E5" s="137">
        <v>66189636.189999998</v>
      </c>
    </row>
    <row r="6" spans="1:5" ht="15.95" thickBot="1" x14ac:dyDescent="0.4">
      <c r="A6" s="8"/>
      <c r="B6" s="9"/>
      <c r="C6" s="10"/>
      <c r="D6" s="10"/>
      <c r="E6" s="84"/>
    </row>
    <row r="7" spans="1:5" ht="14.25" customHeight="1" thickBot="1" x14ac:dyDescent="0.4">
      <c r="A7" s="166" t="s">
        <v>2</v>
      </c>
      <c r="B7" s="167"/>
      <c r="C7" s="22">
        <v>74000000</v>
      </c>
      <c r="D7" s="22">
        <v>63690200</v>
      </c>
      <c r="E7" s="137">
        <v>76726886.909999996</v>
      </c>
    </row>
    <row r="8" spans="1:5" ht="15.95" thickBot="1" x14ac:dyDescent="0.4">
      <c r="A8" s="49"/>
      <c r="B8" s="50"/>
      <c r="C8" s="51"/>
      <c r="D8" s="51"/>
      <c r="E8" s="85"/>
    </row>
    <row r="9" spans="1:5" ht="14.25" customHeight="1" thickBot="1" x14ac:dyDescent="0.4">
      <c r="A9" s="166" t="s">
        <v>3</v>
      </c>
      <c r="B9" s="167"/>
      <c r="C9" s="22">
        <v>75000000</v>
      </c>
      <c r="D9" s="22">
        <v>71413360</v>
      </c>
      <c r="E9" s="137">
        <v>85331622.010000005</v>
      </c>
    </row>
    <row r="10" spans="1:5" ht="15.95" thickBot="1" x14ac:dyDescent="0.4">
      <c r="A10" s="49"/>
      <c r="B10" s="50"/>
      <c r="C10" s="51"/>
      <c r="D10" s="51"/>
      <c r="E10" s="85"/>
    </row>
    <row r="11" spans="1:5" ht="13.5" customHeight="1" thickBot="1" x14ac:dyDescent="0.4">
      <c r="A11" s="166" t="s">
        <v>4</v>
      </c>
      <c r="B11" s="167"/>
      <c r="C11" s="22">
        <v>55000000</v>
      </c>
      <c r="D11" s="22">
        <v>52437489</v>
      </c>
      <c r="E11" s="137">
        <v>43061957.780000001</v>
      </c>
    </row>
    <row r="12" spans="1:5" ht="15.95" thickBot="1" x14ac:dyDescent="0.4">
      <c r="A12" s="8"/>
      <c r="B12" s="9"/>
      <c r="C12" s="10"/>
      <c r="D12" s="10"/>
      <c r="E12" s="84"/>
    </row>
    <row r="13" spans="1:5" ht="13.5" customHeight="1" thickBot="1" x14ac:dyDescent="0.3">
      <c r="A13" s="166" t="s">
        <v>5</v>
      </c>
      <c r="B13" s="167"/>
      <c r="C13" s="22">
        <v>29300000</v>
      </c>
      <c r="D13" s="22">
        <v>29300000</v>
      </c>
      <c r="E13" s="137">
        <v>17571614</v>
      </c>
    </row>
    <row r="14" spans="1:5" ht="15.95" thickBot="1" x14ac:dyDescent="0.4">
      <c r="A14" s="8"/>
      <c r="B14" s="9"/>
      <c r="C14" s="10"/>
      <c r="D14" s="10"/>
      <c r="E14" s="84"/>
    </row>
    <row r="15" spans="1:5" ht="18.75" customHeight="1" thickBot="1" x14ac:dyDescent="0.4">
      <c r="A15" s="166" t="s">
        <v>6</v>
      </c>
      <c r="B15" s="167"/>
      <c r="C15" s="22">
        <v>26000000</v>
      </c>
      <c r="D15" s="22">
        <v>26000000</v>
      </c>
      <c r="E15" s="137">
        <v>52491458</v>
      </c>
    </row>
    <row r="16" spans="1:5" ht="21.75" customHeight="1" thickBot="1" x14ac:dyDescent="0.3">
      <c r="A16" s="179" t="s">
        <v>39</v>
      </c>
      <c r="B16" s="180"/>
      <c r="C16" s="23">
        <f>SUM(C15,C13,C11,C9,C7,C5)</f>
        <v>337300000</v>
      </c>
      <c r="D16" s="23">
        <f>SUM(D15,D13,D11,D9,D7,D5)</f>
        <v>313500470</v>
      </c>
      <c r="E16" s="25">
        <f>SUM(E15,E13,E11,E9,E7,E5)</f>
        <v>341373174.89000005</v>
      </c>
    </row>
    <row r="17" spans="1:5" ht="21.75" customHeight="1" thickBot="1" x14ac:dyDescent="0.4">
      <c r="A17" s="8"/>
      <c r="B17" s="9"/>
      <c r="C17" s="10"/>
      <c r="D17" s="10"/>
      <c r="E17" s="84"/>
    </row>
    <row r="18" spans="1:5" ht="32.25" customHeight="1" thickBot="1" x14ac:dyDescent="0.3">
      <c r="A18" s="179" t="s">
        <v>78</v>
      </c>
      <c r="B18" s="220"/>
      <c r="C18" s="98">
        <v>24875032</v>
      </c>
      <c r="D18" s="98">
        <v>24875032</v>
      </c>
      <c r="E18" s="98">
        <v>15614800.859999999</v>
      </c>
    </row>
    <row r="19" spans="1:5" ht="15.95" thickBot="1" x14ac:dyDescent="0.4">
      <c r="A19" s="174"/>
      <c r="B19" s="175"/>
      <c r="C19" s="175"/>
      <c r="D19" s="175"/>
      <c r="E19" s="176"/>
    </row>
    <row r="20" spans="1:5" ht="15.95" thickBot="1" x14ac:dyDescent="0.4">
      <c r="A20" s="68"/>
      <c r="B20" s="132"/>
      <c r="C20" s="132"/>
      <c r="D20" s="132"/>
      <c r="E20" s="69"/>
    </row>
    <row r="21" spans="1:5" ht="22.5" customHeight="1" thickBot="1" x14ac:dyDescent="0.3">
      <c r="A21" s="185" t="s">
        <v>63</v>
      </c>
      <c r="B21" s="186"/>
      <c r="C21" s="63"/>
      <c r="D21" s="64"/>
      <c r="E21" s="35"/>
    </row>
    <row r="22" spans="1:5" ht="42" customHeight="1" thickBot="1" x14ac:dyDescent="0.3">
      <c r="A22" s="75" t="s">
        <v>57</v>
      </c>
      <c r="B22" s="76" t="s">
        <v>58</v>
      </c>
      <c r="C22" s="65">
        <v>10000000</v>
      </c>
      <c r="D22" s="66">
        <v>10000000</v>
      </c>
      <c r="E22" s="138">
        <v>11861265.1</v>
      </c>
    </row>
    <row r="23" spans="1:5" s="1" customFormat="1" ht="31.5" customHeight="1" thickBot="1" x14ac:dyDescent="0.3">
      <c r="A23" s="157" t="s">
        <v>64</v>
      </c>
      <c r="B23" s="158"/>
      <c r="C23" s="23">
        <f>SUM(C22)</f>
        <v>10000000</v>
      </c>
      <c r="D23" s="23">
        <f>SUM(D22)</f>
        <v>10000000</v>
      </c>
      <c r="E23" s="25">
        <f>SUM(E22)</f>
        <v>11861265.1</v>
      </c>
    </row>
    <row r="24" spans="1:5" thickBot="1" x14ac:dyDescent="0.4">
      <c r="A24" s="183"/>
      <c r="B24" s="184"/>
      <c r="C24" s="184"/>
      <c r="D24" s="184"/>
      <c r="E24" s="184"/>
    </row>
    <row r="25" spans="1:5" ht="17.25" customHeight="1" thickBot="1" x14ac:dyDescent="0.3">
      <c r="A25" s="72" t="s">
        <v>45</v>
      </c>
      <c r="B25" s="52"/>
      <c r="C25" s="53">
        <v>0</v>
      </c>
      <c r="D25" s="77">
        <v>0</v>
      </c>
      <c r="E25" s="139">
        <v>0</v>
      </c>
    </row>
    <row r="26" spans="1:5" ht="17.25" customHeight="1" thickBot="1" x14ac:dyDescent="0.3">
      <c r="A26" s="181" t="s">
        <v>41</v>
      </c>
      <c r="B26" s="182"/>
      <c r="C26" s="98">
        <f>SUM(C16,C23,C25)</f>
        <v>347300000</v>
      </c>
      <c r="D26" s="98">
        <f>SUM(D16,,D23,,D25)</f>
        <v>323500470</v>
      </c>
      <c r="E26" s="98">
        <f>SUM(E25,E16,E23)</f>
        <v>353234439.99000007</v>
      </c>
    </row>
    <row r="27" spans="1:5" thickBot="1" x14ac:dyDescent="0.4">
      <c r="A27" s="177"/>
      <c r="B27" s="178"/>
      <c r="C27" s="178"/>
      <c r="D27" s="178"/>
      <c r="E27" s="178"/>
    </row>
    <row r="28" spans="1:5" ht="22.5" customHeight="1" thickBot="1" x14ac:dyDescent="0.3">
      <c r="A28" s="171" t="s">
        <v>54</v>
      </c>
      <c r="B28" s="172"/>
      <c r="C28" s="172"/>
      <c r="D28" s="172"/>
      <c r="E28" s="173"/>
    </row>
    <row r="29" spans="1:5" ht="17.25" customHeight="1" thickBot="1" x14ac:dyDescent="0.3">
      <c r="A29" s="179" t="s">
        <v>7</v>
      </c>
      <c r="B29" s="180"/>
      <c r="C29" s="180"/>
      <c r="D29" s="180"/>
      <c r="E29" s="202"/>
    </row>
    <row r="30" spans="1:5" ht="28.5" customHeight="1" x14ac:dyDescent="0.25">
      <c r="A30" s="5" t="s">
        <v>8</v>
      </c>
      <c r="B30" s="58" t="s">
        <v>55</v>
      </c>
      <c r="C30" s="99">
        <v>8000000</v>
      </c>
      <c r="D30" s="99">
        <v>8000000</v>
      </c>
      <c r="E30" s="140">
        <v>10689141.91</v>
      </c>
    </row>
    <row r="31" spans="1:5" ht="34.5" customHeight="1" x14ac:dyDescent="0.25">
      <c r="A31" s="6" t="s">
        <v>8</v>
      </c>
      <c r="B31" s="12" t="s">
        <v>51</v>
      </c>
      <c r="C31" s="100">
        <v>5000000</v>
      </c>
      <c r="D31" s="100">
        <v>5000000</v>
      </c>
      <c r="E31" s="141">
        <v>4707759</v>
      </c>
    </row>
    <row r="32" spans="1:5" ht="24" customHeight="1" x14ac:dyDescent="0.25">
      <c r="A32" s="7" t="s">
        <v>9</v>
      </c>
      <c r="B32" s="11" t="s">
        <v>10</v>
      </c>
      <c r="C32" s="101">
        <v>1500000</v>
      </c>
      <c r="D32" s="101">
        <v>1500000</v>
      </c>
      <c r="E32" s="142">
        <v>1219150</v>
      </c>
    </row>
    <row r="33" spans="1:5" ht="36" customHeight="1" thickBot="1" x14ac:dyDescent="0.3">
      <c r="A33" s="36" t="s">
        <v>11</v>
      </c>
      <c r="B33" s="37" t="s">
        <v>12</v>
      </c>
      <c r="C33" s="102">
        <v>35000000</v>
      </c>
      <c r="D33" s="102">
        <v>35000000</v>
      </c>
      <c r="E33" s="143">
        <v>32931659.170000002</v>
      </c>
    </row>
    <row r="34" spans="1:5" ht="15" customHeight="1" thickBot="1" x14ac:dyDescent="0.3">
      <c r="A34" s="179" t="s">
        <v>13</v>
      </c>
      <c r="B34" s="180"/>
      <c r="C34" s="23">
        <f>SUM(C30:C33)</f>
        <v>49500000</v>
      </c>
      <c r="D34" s="23">
        <f>SUM(D30:D33)</f>
        <v>49500000</v>
      </c>
      <c r="E34" s="25">
        <f>SUM(E30:E33)</f>
        <v>49547710.079999998</v>
      </c>
    </row>
    <row r="35" spans="1:5" thickBot="1" x14ac:dyDescent="0.4">
      <c r="A35" s="208"/>
      <c r="B35" s="162"/>
      <c r="C35" s="162"/>
      <c r="D35" s="162"/>
      <c r="E35" s="163"/>
    </row>
    <row r="36" spans="1:5" ht="15.75" thickBot="1" x14ac:dyDescent="0.3">
      <c r="A36" s="179" t="s">
        <v>62</v>
      </c>
      <c r="B36" s="180"/>
      <c r="C36" s="180"/>
      <c r="D36" s="180"/>
      <c r="E36" s="29"/>
    </row>
    <row r="37" spans="1:5" ht="57" x14ac:dyDescent="0.25">
      <c r="A37" s="13" t="s">
        <v>11</v>
      </c>
      <c r="B37" s="14" t="s">
        <v>43</v>
      </c>
      <c r="C37" s="103">
        <v>33000000</v>
      </c>
      <c r="D37" s="103">
        <v>33000000</v>
      </c>
      <c r="E37" s="144">
        <v>16538175.83</v>
      </c>
    </row>
    <row r="38" spans="1:5" ht="30" customHeight="1" thickBot="1" x14ac:dyDescent="0.3">
      <c r="A38" s="206" t="s">
        <v>61</v>
      </c>
      <c r="B38" s="207"/>
      <c r="C38" s="28">
        <f>SUM(C37)</f>
        <v>33000000</v>
      </c>
      <c r="D38" s="28">
        <f>SUM(D37)</f>
        <v>33000000</v>
      </c>
      <c r="E38" s="30">
        <f>SUM(E37)</f>
        <v>16538175.83</v>
      </c>
    </row>
    <row r="39" spans="1:5" thickBot="1" x14ac:dyDescent="0.4">
      <c r="A39" s="183"/>
      <c r="B39" s="184"/>
      <c r="C39" s="184"/>
      <c r="D39" s="184"/>
      <c r="E39" s="184"/>
    </row>
    <row r="40" spans="1:5" ht="30" customHeight="1" thickBot="1" x14ac:dyDescent="0.3">
      <c r="A40" s="179" t="s">
        <v>14</v>
      </c>
      <c r="B40" s="180"/>
      <c r="C40" s="180"/>
      <c r="D40" s="187"/>
      <c r="E40" s="38"/>
    </row>
    <row r="41" spans="1:5" ht="57.75" customHeight="1" x14ac:dyDescent="0.25">
      <c r="A41" s="87" t="s">
        <v>8</v>
      </c>
      <c r="B41" s="76" t="s">
        <v>77</v>
      </c>
      <c r="C41" s="103">
        <v>12754840</v>
      </c>
      <c r="D41" s="103">
        <v>12754840</v>
      </c>
      <c r="E41" s="144">
        <v>12701070.84</v>
      </c>
    </row>
    <row r="42" spans="1:5" ht="14.25" customHeight="1" x14ac:dyDescent="0.25">
      <c r="A42" s="7" t="s">
        <v>8</v>
      </c>
      <c r="B42" s="11" t="s">
        <v>15</v>
      </c>
      <c r="C42" s="106">
        <v>8588160</v>
      </c>
      <c r="D42" s="106">
        <v>8588160</v>
      </c>
      <c r="E42" s="145">
        <v>8555781.7599999998</v>
      </c>
    </row>
    <row r="43" spans="1:5" ht="34.5" thickBot="1" x14ac:dyDescent="0.3">
      <c r="A43" s="39" t="s">
        <v>16</v>
      </c>
      <c r="B43" s="37" t="s">
        <v>17</v>
      </c>
      <c r="C43" s="91">
        <v>7357000</v>
      </c>
      <c r="D43" s="91">
        <v>7357000</v>
      </c>
      <c r="E43" s="92">
        <v>5952212.4100000001</v>
      </c>
    </row>
    <row r="44" spans="1:5" ht="15.75" thickBot="1" x14ac:dyDescent="0.3">
      <c r="A44" s="211" t="s">
        <v>18</v>
      </c>
      <c r="B44" s="212"/>
      <c r="C44" s="23">
        <f>SUM(C41:C43)</f>
        <v>28700000</v>
      </c>
      <c r="D44" s="23">
        <f>SUM(D41:D43)</f>
        <v>28700000</v>
      </c>
      <c r="E44" s="25">
        <f>SUM(E41:E43)</f>
        <v>27209065.010000002</v>
      </c>
    </row>
    <row r="45" spans="1:5" ht="18" customHeight="1" thickBot="1" x14ac:dyDescent="0.4">
      <c r="A45" s="57"/>
      <c r="B45" s="161"/>
      <c r="C45" s="162"/>
      <c r="D45" s="162"/>
      <c r="E45" s="163"/>
    </row>
    <row r="46" spans="1:5" ht="20.25" customHeight="1" thickBot="1" x14ac:dyDescent="0.3">
      <c r="A46" s="218" t="s">
        <v>42</v>
      </c>
      <c r="B46" s="219"/>
      <c r="C46" s="98">
        <f>(C34+C38+C44)</f>
        <v>111200000</v>
      </c>
      <c r="D46" s="98">
        <f>SUM(D34,D38,D44)</f>
        <v>111200000</v>
      </c>
      <c r="E46" s="98">
        <f>SUM(E34,E38,E44)</f>
        <v>93294950.920000002</v>
      </c>
    </row>
    <row r="47" spans="1:5" ht="15" customHeight="1" x14ac:dyDescent="0.25">
      <c r="A47" s="122" t="s">
        <v>84</v>
      </c>
      <c r="B47" s="123"/>
      <c r="C47" s="123"/>
      <c r="D47" s="123">
        <v>20000000</v>
      </c>
      <c r="E47" s="124"/>
    </row>
    <row r="48" spans="1:5" ht="15" customHeight="1" x14ac:dyDescent="0.25">
      <c r="A48" s="125" t="s">
        <v>85</v>
      </c>
      <c r="B48" s="126"/>
      <c r="C48" s="126"/>
      <c r="D48" s="126">
        <v>72073815.25</v>
      </c>
      <c r="E48" s="127"/>
    </row>
    <row r="49" spans="1:80" ht="15" customHeight="1" x14ac:dyDescent="0.25">
      <c r="A49" s="128" t="s">
        <v>86</v>
      </c>
      <c r="B49" s="129"/>
      <c r="C49" s="129"/>
      <c r="D49" s="129"/>
      <c r="E49" s="130">
        <v>182670</v>
      </c>
    </row>
    <row r="50" spans="1:80" ht="15" customHeight="1" thickBot="1" x14ac:dyDescent="0.4">
      <c r="A50" s="234"/>
      <c r="B50" s="235"/>
      <c r="C50" s="235"/>
      <c r="D50" s="235"/>
      <c r="E50" s="236"/>
    </row>
    <row r="51" spans="1:80" ht="38.25" customHeight="1" thickBot="1" x14ac:dyDescent="0.3">
      <c r="A51" s="216" t="s">
        <v>69</v>
      </c>
      <c r="B51" s="217"/>
      <c r="C51" s="104">
        <f>SUM(C26+C46+C18)</f>
        <v>483375032</v>
      </c>
      <c r="D51" s="105">
        <f>SUM(D26+D46+D18-D47+D48+D49)</f>
        <v>511649317.25</v>
      </c>
      <c r="E51" s="105">
        <f>SUM(E26+E46+E18-E47+E48+E49)</f>
        <v>462326861.7700001</v>
      </c>
    </row>
    <row r="52" spans="1:80" ht="18" thickBot="1" x14ac:dyDescent="0.4">
      <c r="A52" s="213"/>
      <c r="B52" s="214"/>
      <c r="C52" s="214"/>
      <c r="D52" s="214"/>
      <c r="E52" s="215"/>
    </row>
    <row r="53" spans="1:80" ht="18.75" thickBot="1" x14ac:dyDescent="0.3">
      <c r="A53" s="231" t="s">
        <v>19</v>
      </c>
      <c r="B53" s="232"/>
      <c r="C53" s="232"/>
      <c r="D53" s="232"/>
      <c r="E53" s="233"/>
    </row>
    <row r="54" spans="1:80" ht="18.75" customHeight="1" thickBot="1" x14ac:dyDescent="0.3">
      <c r="A54" s="237" t="s">
        <v>65</v>
      </c>
      <c r="B54" s="238"/>
      <c r="C54" s="238"/>
      <c r="D54" s="238"/>
      <c r="E54" s="239"/>
    </row>
    <row r="55" spans="1:80" ht="25.5" customHeight="1" x14ac:dyDescent="0.25">
      <c r="A55" s="78" t="s">
        <v>11</v>
      </c>
      <c r="B55" s="83" t="s">
        <v>20</v>
      </c>
      <c r="C55" s="61">
        <v>30000000</v>
      </c>
      <c r="D55" s="61">
        <v>30000000</v>
      </c>
      <c r="E55" s="146">
        <v>22525351.190000001</v>
      </c>
    </row>
    <row r="56" spans="1:80" ht="22.5" x14ac:dyDescent="0.25">
      <c r="A56" s="17" t="s">
        <v>11</v>
      </c>
      <c r="B56" s="18" t="s">
        <v>70</v>
      </c>
      <c r="C56" s="107">
        <v>9400000</v>
      </c>
      <c r="D56" s="107">
        <v>9400000</v>
      </c>
      <c r="E56" s="147">
        <v>3037009</v>
      </c>
      <c r="F56" s="60"/>
    </row>
    <row r="57" spans="1:80" x14ac:dyDescent="0.25">
      <c r="A57" s="17" t="s">
        <v>11</v>
      </c>
      <c r="B57" s="18" t="s">
        <v>31</v>
      </c>
      <c r="C57" s="108">
        <v>6000000</v>
      </c>
      <c r="D57" s="108">
        <v>6000000</v>
      </c>
      <c r="E57" s="148">
        <v>3150665.01</v>
      </c>
    </row>
    <row r="58" spans="1:80" ht="66.75" customHeight="1" x14ac:dyDescent="0.25">
      <c r="A58" s="89" t="s">
        <v>47</v>
      </c>
      <c r="B58" s="90" t="s">
        <v>74</v>
      </c>
      <c r="C58" s="91">
        <v>40000000</v>
      </c>
      <c r="D58" s="91">
        <v>40000000</v>
      </c>
      <c r="E58" s="92">
        <v>40000000</v>
      </c>
    </row>
    <row r="59" spans="1:80" s="86" customFormat="1" ht="41.25" customHeight="1" thickBot="1" x14ac:dyDescent="0.3">
      <c r="A59" s="89" t="s">
        <v>47</v>
      </c>
      <c r="B59" s="90" t="s">
        <v>73</v>
      </c>
      <c r="C59" s="93">
        <v>0</v>
      </c>
      <c r="D59" s="93">
        <v>0</v>
      </c>
      <c r="E59" s="94">
        <v>0</v>
      </c>
    </row>
    <row r="60" spans="1:80" ht="36.75" customHeight="1" thickBot="1" x14ac:dyDescent="0.3">
      <c r="A60" s="159" t="s">
        <v>67</v>
      </c>
      <c r="B60" s="160"/>
      <c r="C60" s="33">
        <f>(C55+C56+C57+C58+C59)</f>
        <v>85400000</v>
      </c>
      <c r="D60" s="33">
        <f>(D55+D56+D57+D58+D59)</f>
        <v>85400000</v>
      </c>
      <c r="E60" s="43">
        <f>(E55+E56+E57+E58+E59)</f>
        <v>68713025.200000003</v>
      </c>
    </row>
    <row r="61" spans="1:80" s="74" customFormat="1" ht="13.5" customHeight="1" thickBot="1" x14ac:dyDescent="0.4">
      <c r="A61" s="209"/>
      <c r="B61" s="210"/>
      <c r="C61" s="210"/>
      <c r="D61" s="210"/>
      <c r="E61" s="21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</row>
    <row r="62" spans="1:80" ht="48.75" customHeight="1" thickBot="1" x14ac:dyDescent="0.3">
      <c r="A62" s="237" t="s">
        <v>21</v>
      </c>
      <c r="B62" s="238"/>
      <c r="C62" s="238"/>
      <c r="D62" s="238"/>
      <c r="E62" s="239"/>
    </row>
    <row r="63" spans="1:80" ht="30" customHeight="1" x14ac:dyDescent="0.25">
      <c r="A63" s="40" t="s">
        <v>11</v>
      </c>
      <c r="B63" s="41" t="s">
        <v>22</v>
      </c>
      <c r="C63" s="109">
        <v>3000000</v>
      </c>
      <c r="D63" s="135">
        <v>0</v>
      </c>
      <c r="E63" s="149">
        <v>0</v>
      </c>
    </row>
    <row r="64" spans="1:80" ht="33.75" customHeight="1" x14ac:dyDescent="0.25">
      <c r="A64" s="19" t="s">
        <v>11</v>
      </c>
      <c r="B64" s="20" t="s">
        <v>23</v>
      </c>
      <c r="C64" s="110">
        <v>7000000</v>
      </c>
      <c r="D64" s="110">
        <v>0</v>
      </c>
      <c r="E64" s="150">
        <v>0</v>
      </c>
    </row>
    <row r="65" spans="1:5" ht="24" customHeight="1" x14ac:dyDescent="0.25">
      <c r="A65" s="19" t="s">
        <v>11</v>
      </c>
      <c r="B65" s="20" t="s">
        <v>24</v>
      </c>
      <c r="C65" s="110">
        <v>8000000</v>
      </c>
      <c r="D65" s="110">
        <v>0</v>
      </c>
      <c r="E65" s="150">
        <v>0</v>
      </c>
    </row>
    <row r="66" spans="1:5" ht="22.5" customHeight="1" x14ac:dyDescent="0.25">
      <c r="A66" s="36" t="s">
        <v>46</v>
      </c>
      <c r="B66" s="42" t="s">
        <v>59</v>
      </c>
      <c r="C66" s="111">
        <v>4000000</v>
      </c>
      <c r="D66" s="91">
        <v>0</v>
      </c>
      <c r="E66" s="112">
        <v>0</v>
      </c>
    </row>
    <row r="67" spans="1:5" ht="30" customHeight="1" x14ac:dyDescent="0.25">
      <c r="A67" s="15" t="s">
        <v>11</v>
      </c>
      <c r="B67" s="16" t="s">
        <v>71</v>
      </c>
      <c r="C67" s="113">
        <v>6266000</v>
      </c>
      <c r="D67" s="113">
        <v>0</v>
      </c>
      <c r="E67" s="151">
        <v>0</v>
      </c>
    </row>
    <row r="68" spans="1:5" ht="39" customHeight="1" thickBot="1" x14ac:dyDescent="0.3">
      <c r="A68" s="6" t="s">
        <v>8</v>
      </c>
      <c r="B68" s="12" t="s">
        <v>52</v>
      </c>
      <c r="C68" s="100">
        <v>9000000</v>
      </c>
      <c r="D68" s="100">
        <v>9000000</v>
      </c>
      <c r="E68" s="141">
        <v>7938607.3799999999</v>
      </c>
    </row>
    <row r="69" spans="1:5" ht="29.25" customHeight="1" thickBot="1" x14ac:dyDescent="0.3">
      <c r="A69" s="159" t="s">
        <v>25</v>
      </c>
      <c r="B69" s="160"/>
      <c r="C69" s="33">
        <f>SUM(C63:C68)</f>
        <v>37266000</v>
      </c>
      <c r="D69" s="33">
        <f>SUM(D63:D68)</f>
        <v>9000000</v>
      </c>
      <c r="E69" s="80">
        <f>SUM(E63:E68)</f>
        <v>7938607.3799999999</v>
      </c>
    </row>
    <row r="70" spans="1:5" ht="17.25" customHeight="1" thickBot="1" x14ac:dyDescent="0.3">
      <c r="A70" s="209"/>
      <c r="B70" s="210"/>
      <c r="C70" s="210"/>
      <c r="D70" s="210"/>
      <c r="E70" s="210"/>
    </row>
    <row r="71" spans="1:5" ht="16.5" customHeight="1" thickBot="1" x14ac:dyDescent="0.3">
      <c r="A71" s="159" t="s">
        <v>26</v>
      </c>
      <c r="B71" s="160"/>
      <c r="C71" s="160"/>
      <c r="D71" s="160"/>
      <c r="E71" s="221"/>
    </row>
    <row r="72" spans="1:5" x14ac:dyDescent="0.25">
      <c r="A72" s="40" t="s">
        <v>11</v>
      </c>
      <c r="B72" s="41" t="s">
        <v>27</v>
      </c>
      <c r="C72" s="103">
        <v>17000000</v>
      </c>
      <c r="D72" s="103">
        <v>17000000</v>
      </c>
      <c r="E72" s="144">
        <v>17000000</v>
      </c>
    </row>
    <row r="73" spans="1:5" ht="22.5" x14ac:dyDescent="0.25">
      <c r="A73" s="19" t="s">
        <v>11</v>
      </c>
      <c r="B73" s="20" t="s">
        <v>28</v>
      </c>
      <c r="C73" s="106">
        <v>10000000</v>
      </c>
      <c r="D73" s="106">
        <v>10000000</v>
      </c>
      <c r="E73" s="145">
        <v>10000000</v>
      </c>
    </row>
    <row r="74" spans="1:5" ht="22.5" x14ac:dyDescent="0.25">
      <c r="A74" s="19" t="s">
        <v>11</v>
      </c>
      <c r="B74" s="20" t="s">
        <v>68</v>
      </c>
      <c r="C74" s="106">
        <v>9000000</v>
      </c>
      <c r="D74" s="106">
        <v>64701276</v>
      </c>
      <c r="E74" s="145">
        <v>64200000</v>
      </c>
    </row>
    <row r="75" spans="1:5" ht="23.25" thickBot="1" x14ac:dyDescent="0.3">
      <c r="A75" s="19" t="s">
        <v>11</v>
      </c>
      <c r="B75" s="20" t="s">
        <v>29</v>
      </c>
      <c r="C75" s="106">
        <v>500000</v>
      </c>
      <c r="D75" s="106">
        <v>500000</v>
      </c>
      <c r="E75" s="145">
        <v>111382.11</v>
      </c>
    </row>
    <row r="76" spans="1:5" ht="30" customHeight="1" thickBot="1" x14ac:dyDescent="0.3">
      <c r="A76" s="159" t="s">
        <v>30</v>
      </c>
      <c r="B76" s="160"/>
      <c r="C76" s="33">
        <f>SUM(C72:C75)</f>
        <v>36500000</v>
      </c>
      <c r="D76" s="33">
        <f>SUM(D72:D75)</f>
        <v>92201276</v>
      </c>
      <c r="E76" s="43">
        <f>SUM(E72:E75)</f>
        <v>91311382.109999999</v>
      </c>
    </row>
    <row r="77" spans="1:5" ht="15.75" customHeight="1" thickBot="1" x14ac:dyDescent="0.3">
      <c r="A77" s="70"/>
      <c r="B77" s="44"/>
      <c r="C77" s="71"/>
      <c r="D77" s="203"/>
      <c r="E77" s="203"/>
    </row>
    <row r="78" spans="1:5" ht="20.25" customHeight="1" thickBot="1" x14ac:dyDescent="0.3">
      <c r="A78" s="159" t="s">
        <v>75</v>
      </c>
      <c r="B78" s="160"/>
      <c r="C78" s="160"/>
      <c r="D78" s="160"/>
      <c r="E78" s="221"/>
    </row>
    <row r="79" spans="1:5" ht="30" customHeight="1" thickBot="1" x14ac:dyDescent="0.3">
      <c r="A79" s="204" t="s">
        <v>56</v>
      </c>
      <c r="B79" s="205"/>
      <c r="C79" s="114">
        <v>50000000</v>
      </c>
      <c r="D79" s="22">
        <v>50000000</v>
      </c>
      <c r="E79" s="137">
        <v>50000000</v>
      </c>
    </row>
    <row r="80" spans="1:5" ht="27.75" customHeight="1" thickBot="1" x14ac:dyDescent="0.3">
      <c r="A80" s="200" t="s">
        <v>79</v>
      </c>
      <c r="B80" s="201"/>
      <c r="C80" s="95">
        <v>14500000</v>
      </c>
      <c r="D80" s="88">
        <v>14500000</v>
      </c>
      <c r="E80" s="152">
        <v>10502228.57</v>
      </c>
    </row>
    <row r="81" spans="1:5" ht="27.75" customHeight="1" thickBot="1" x14ac:dyDescent="0.3">
      <c r="A81" s="159" t="s">
        <v>76</v>
      </c>
      <c r="B81" s="160"/>
      <c r="C81" s="33">
        <f>SUM(C79:C80)</f>
        <v>64500000</v>
      </c>
      <c r="D81" s="33">
        <f>SUM(D79:D80)</f>
        <v>64500000</v>
      </c>
      <c r="E81" s="43">
        <f>SUM(E79:E80)</f>
        <v>60502228.57</v>
      </c>
    </row>
    <row r="82" spans="1:5" ht="24" customHeight="1" thickBot="1" x14ac:dyDescent="0.3">
      <c r="A82" s="116"/>
      <c r="B82" s="96"/>
      <c r="C82" s="97"/>
      <c r="D82" s="88"/>
      <c r="E82" s="131"/>
    </row>
    <row r="83" spans="1:5" ht="28.5" customHeight="1" thickBot="1" x14ac:dyDescent="0.3">
      <c r="A83" s="196" t="s">
        <v>66</v>
      </c>
      <c r="B83" s="197"/>
      <c r="C83" s="32">
        <f>SUM(C60+C69+C76+C81)</f>
        <v>223666000</v>
      </c>
      <c r="D83" s="32">
        <f>SUM(D60+D69+D76+D81)</f>
        <v>251101276</v>
      </c>
      <c r="E83" s="80">
        <f>SUM(E60+E69+E76+E81)</f>
        <v>228465243.25999999</v>
      </c>
    </row>
    <row r="84" spans="1:5" ht="21.75" customHeight="1" x14ac:dyDescent="0.25">
      <c r="A84" s="125" t="s">
        <v>87</v>
      </c>
      <c r="B84" s="123"/>
      <c r="C84" s="123"/>
      <c r="D84" s="123">
        <v>20000000</v>
      </c>
      <c r="E84" s="124"/>
    </row>
    <row r="85" spans="1:5" ht="24.75" customHeight="1" thickBot="1" x14ac:dyDescent="0.3">
      <c r="A85" s="125" t="s">
        <v>85</v>
      </c>
      <c r="B85" s="126"/>
      <c r="C85" s="126"/>
      <c r="D85" s="126">
        <v>20000000</v>
      </c>
      <c r="E85" s="127"/>
    </row>
    <row r="86" spans="1:5" s="79" customFormat="1" ht="33" customHeight="1" thickBot="1" x14ac:dyDescent="0.3">
      <c r="A86" s="190" t="s">
        <v>32</v>
      </c>
      <c r="B86" s="191"/>
      <c r="C86" s="191"/>
      <c r="D86" s="191"/>
      <c r="E86" s="195"/>
    </row>
    <row r="87" spans="1:5" ht="33" customHeight="1" thickBot="1" x14ac:dyDescent="0.3">
      <c r="A87" s="188" t="s">
        <v>33</v>
      </c>
      <c r="B87" s="189"/>
      <c r="C87" s="45">
        <v>220000000</v>
      </c>
      <c r="D87" s="45">
        <v>218280176.94</v>
      </c>
      <c r="E87" s="153">
        <v>211846461.92999998</v>
      </c>
    </row>
    <row r="88" spans="1:5" ht="31.5" customHeight="1" thickBot="1" x14ac:dyDescent="0.3">
      <c r="A88" s="198" t="s">
        <v>60</v>
      </c>
      <c r="B88" s="199"/>
      <c r="C88" s="62">
        <v>70000000</v>
      </c>
      <c r="D88" s="136">
        <v>91139676</v>
      </c>
      <c r="E88" s="154">
        <v>86664968</v>
      </c>
    </row>
    <row r="89" spans="1:5" ht="20.25" customHeight="1" thickBot="1" x14ac:dyDescent="0.3">
      <c r="A89" s="196" t="s">
        <v>34</v>
      </c>
      <c r="B89" s="197"/>
      <c r="C89" s="31">
        <f>C87+C88</f>
        <v>290000000</v>
      </c>
      <c r="D89" s="32">
        <f>D87+D88</f>
        <v>309419852.94</v>
      </c>
      <c r="E89" s="80">
        <f>E87+E88</f>
        <v>298511429.92999995</v>
      </c>
    </row>
    <row r="90" spans="1:5" ht="27" customHeight="1" thickBot="1" x14ac:dyDescent="0.3">
      <c r="A90" s="190" t="s">
        <v>35</v>
      </c>
      <c r="B90" s="191"/>
      <c r="C90" s="155">
        <f>SUM(C83,C87,C88)</f>
        <v>513666000</v>
      </c>
      <c r="D90" s="155">
        <f>SUM(D83,D87,D88)</f>
        <v>560521128.94000006</v>
      </c>
      <c r="E90" s="156">
        <f>SUM(E83,E87,E88)</f>
        <v>526976673.18999994</v>
      </c>
    </row>
    <row r="91" spans="1:5" ht="18.75" customHeight="1" thickBot="1" x14ac:dyDescent="0.3">
      <c r="A91" s="177"/>
      <c r="B91" s="178"/>
      <c r="C91" s="178"/>
      <c r="D91" s="178"/>
      <c r="E91" s="178"/>
    </row>
    <row r="92" spans="1:5" ht="40.5" customHeight="1" thickBot="1" x14ac:dyDescent="0.3">
      <c r="A92" s="192" t="s">
        <v>36</v>
      </c>
      <c r="B92" s="193"/>
      <c r="C92" s="193"/>
      <c r="D92" s="193"/>
      <c r="E92" s="194"/>
    </row>
    <row r="93" spans="1:5" ht="39" customHeight="1" thickBot="1" x14ac:dyDescent="0.3">
      <c r="A93" s="179" t="s">
        <v>37</v>
      </c>
      <c r="B93" s="180"/>
      <c r="C93" s="180"/>
      <c r="D93" s="180"/>
      <c r="E93" s="202"/>
    </row>
    <row r="94" spans="1:5" ht="32.25" customHeight="1" thickBot="1" x14ac:dyDescent="0.3">
      <c r="A94" s="34" t="s">
        <v>11</v>
      </c>
      <c r="B94" s="46" t="s">
        <v>72</v>
      </c>
      <c r="C94" s="61">
        <v>112000000</v>
      </c>
      <c r="D94" s="61">
        <v>112000000</v>
      </c>
      <c r="E94" s="146">
        <v>103911814</v>
      </c>
    </row>
    <row r="95" spans="1:5" ht="27" customHeight="1" thickBot="1" x14ac:dyDescent="0.3">
      <c r="A95" s="179" t="s">
        <v>48</v>
      </c>
      <c r="B95" s="180"/>
      <c r="C95" s="180"/>
      <c r="D95" s="187"/>
      <c r="E95" s="56"/>
    </row>
    <row r="96" spans="1:5" ht="15.75" thickBot="1" x14ac:dyDescent="0.3">
      <c r="A96" s="47" t="s">
        <v>11</v>
      </c>
      <c r="B96" s="48" t="s">
        <v>49</v>
      </c>
      <c r="C96" s="59">
        <v>3000000</v>
      </c>
      <c r="D96" s="59">
        <v>3000000</v>
      </c>
      <c r="E96" s="81">
        <v>1439440.26</v>
      </c>
    </row>
    <row r="97" spans="1:5" ht="15.75" thickBot="1" x14ac:dyDescent="0.3">
      <c r="A97" s="229" t="s">
        <v>50</v>
      </c>
      <c r="B97" s="230"/>
      <c r="C97" s="23">
        <f>SUM(C94,C96)</f>
        <v>115000000</v>
      </c>
      <c r="D97" s="24">
        <f>SUM(D94,D96)</f>
        <v>115000000</v>
      </c>
      <c r="E97" s="25">
        <f>SUM(E94,E96)</f>
        <v>105351254.26000001</v>
      </c>
    </row>
    <row r="98" spans="1:5" ht="36" customHeight="1" thickBot="1" x14ac:dyDescent="0.3">
      <c r="A98" s="133"/>
      <c r="B98" s="134"/>
      <c r="C98" s="54"/>
      <c r="D98" s="54"/>
      <c r="E98" s="55"/>
    </row>
    <row r="99" spans="1:5" ht="23.25" customHeight="1" thickBot="1" x14ac:dyDescent="0.3">
      <c r="A99" s="227"/>
      <c r="B99" s="228"/>
      <c r="C99" s="228"/>
      <c r="D99" s="228"/>
      <c r="E99" s="228"/>
    </row>
    <row r="100" spans="1:5" ht="22.5" customHeight="1" thickBot="1" x14ac:dyDescent="0.3">
      <c r="A100" s="222" t="s">
        <v>38</v>
      </c>
      <c r="B100" s="223"/>
      <c r="C100" s="115">
        <f>SUM(C51,C90,C97)</f>
        <v>1112041032</v>
      </c>
      <c r="D100" s="115">
        <f>SUM(D51,D90,D97)</f>
        <v>1187170446.1900001</v>
      </c>
      <c r="E100" s="115">
        <f>SUM(E51,E90,E97)</f>
        <v>1094654789.22</v>
      </c>
    </row>
    <row r="101" spans="1:5" ht="37.5" customHeight="1" thickBot="1" x14ac:dyDescent="0.3">
      <c r="A101" s="224"/>
      <c r="B101" s="225"/>
      <c r="C101" s="225"/>
      <c r="D101" s="225"/>
      <c r="E101" s="226"/>
    </row>
    <row r="102" spans="1:5" ht="24.75" customHeight="1" x14ac:dyDescent="0.25"/>
    <row r="105" spans="1:5" x14ac:dyDescent="0.25">
      <c r="A105" s="3"/>
    </row>
  </sheetData>
  <customSheetViews>
    <customSheetView guid="{B35EEA37-7B35-49E2-831C-F0FF770BA2B8}" scale="110" showPageBreaks="1" view="pageBreakPreview">
      <pane ySplit="2" topLeftCell="A129" activePane="bottomLeft" state="frozen"/>
      <selection pane="bottomLeft" activeCell="A134" sqref="A134:B134"/>
      <rowBreaks count="1" manualBreakCount="1">
        <brk id="144" max="5" man="1"/>
      </rowBreaks>
      <pageMargins left="0.7" right="0.7" top="0.75" bottom="0.75" header="0.3" footer="0.3"/>
      <pageSetup paperSize="9" scale="69" orientation="portrait" r:id="rId1"/>
    </customSheetView>
    <customSheetView guid="{BEB9115C-3521-4C1C-8DE7-E17110799634}" scale="110" showPageBreaks="1" view="pageBreakPreview">
      <pane ySplit="2" topLeftCell="A3" activePane="bottomLeft" state="frozen"/>
      <selection pane="bottomLeft" activeCell="C117" sqref="C117:E117"/>
      <rowBreaks count="1" manualBreakCount="1">
        <brk id="139" max="5" man="1"/>
      </rowBreaks>
      <pageMargins left="0.7" right="0.7" top="0.75" bottom="0.75" header="0.3" footer="0.3"/>
      <pageSetup paperSize="9" scale="69" orientation="portrait" r:id="rId2"/>
    </customSheetView>
    <customSheetView guid="{D30ED1E9-0231-4233-9A4D-DC246B730CA3}" scale="110" showPageBreaks="1" view="pageBreakPreview">
      <pane ySplit="2" topLeftCell="A42" activePane="bottomLeft" state="frozen"/>
      <selection pane="bottomLeft" activeCell="F51" sqref="F51"/>
      <rowBreaks count="1" manualBreakCount="1">
        <brk id="139" max="5" man="1"/>
      </rowBreaks>
      <pageMargins left="0.7" right="0.7" top="0.75" bottom="0.75" header="0.3" footer="0.3"/>
      <pageSetup paperSize="9" scale="69" orientation="portrait" r:id="rId3"/>
    </customSheetView>
    <customSheetView guid="{11C81548-AE0E-40BD-8AFA-A71C802EFC5C}" scale="110" showPageBreaks="1" view="pageBreakPreview">
      <pane ySplit="2" topLeftCell="A99" activePane="bottomLeft" state="frozen"/>
      <selection pane="bottomLeft" activeCell="F77" sqref="F77"/>
      <rowBreaks count="1" manualBreakCount="1">
        <brk id="139" max="5" man="1"/>
      </rowBreaks>
      <pageMargins left="0.7" right="0.7" top="0.75" bottom="0.75" header="0.3" footer="0.3"/>
      <pageSetup paperSize="9" scale="69" orientation="portrait" r:id="rId4"/>
    </customSheetView>
    <customSheetView guid="{C21E0D89-88D5-458A-B7A6-AC8A7AC6C283}" scale="110" showPageBreaks="1" view="pageBreakPreview">
      <pane ySplit="2" topLeftCell="A129" activePane="bottomLeft" state="frozen"/>
      <selection pane="bottomLeft" activeCell="A134" sqref="A134:B134"/>
      <rowBreaks count="1" manualBreakCount="1">
        <brk id="144" max="5" man="1"/>
      </rowBreaks>
      <pageMargins left="0.7" right="0.7" top="0.75" bottom="0.75" header="0.3" footer="0.3"/>
      <pageSetup paperSize="9" scale="69" orientation="portrait" r:id="rId5"/>
    </customSheetView>
  </customSheetViews>
  <mergeCells count="58">
    <mergeCell ref="A18:B18"/>
    <mergeCell ref="A78:E78"/>
    <mergeCell ref="A100:B100"/>
    <mergeCell ref="A101:E101"/>
    <mergeCell ref="A99:E99"/>
    <mergeCell ref="A36:D36"/>
    <mergeCell ref="A91:E91"/>
    <mergeCell ref="A97:B97"/>
    <mergeCell ref="A53:E53"/>
    <mergeCell ref="A50:E50"/>
    <mergeCell ref="A62:E62"/>
    <mergeCell ref="A71:E71"/>
    <mergeCell ref="A69:B69"/>
    <mergeCell ref="A70:E70"/>
    <mergeCell ref="A76:B76"/>
    <mergeCell ref="A54:E54"/>
    <mergeCell ref="A79:B79"/>
    <mergeCell ref="A38:B38"/>
    <mergeCell ref="A39:E39"/>
    <mergeCell ref="A40:D40"/>
    <mergeCell ref="A35:E35"/>
    <mergeCell ref="A61:E61"/>
    <mergeCell ref="A44:B44"/>
    <mergeCell ref="A52:E52"/>
    <mergeCell ref="A51:B51"/>
    <mergeCell ref="A46:B46"/>
    <mergeCell ref="A24:E24"/>
    <mergeCell ref="A21:B21"/>
    <mergeCell ref="A95:D95"/>
    <mergeCell ref="A87:B87"/>
    <mergeCell ref="A90:B90"/>
    <mergeCell ref="A92:E92"/>
    <mergeCell ref="A86:E86"/>
    <mergeCell ref="A89:B89"/>
    <mergeCell ref="A88:B88"/>
    <mergeCell ref="A80:B80"/>
    <mergeCell ref="A29:E29"/>
    <mergeCell ref="D77:E77"/>
    <mergeCell ref="A60:B60"/>
    <mergeCell ref="A93:E93"/>
    <mergeCell ref="A83:B83"/>
    <mergeCell ref="A34:B34"/>
    <mergeCell ref="A23:B23"/>
    <mergeCell ref="A81:B81"/>
    <mergeCell ref="B45:E45"/>
    <mergeCell ref="A1:D1"/>
    <mergeCell ref="A7:B7"/>
    <mergeCell ref="A9:B9"/>
    <mergeCell ref="A5:B5"/>
    <mergeCell ref="A3:E3"/>
    <mergeCell ref="A11:B11"/>
    <mergeCell ref="A13:B13"/>
    <mergeCell ref="A28:E28"/>
    <mergeCell ref="A15:B15"/>
    <mergeCell ref="A19:E19"/>
    <mergeCell ref="A27:E27"/>
    <mergeCell ref="A16:B16"/>
    <mergeCell ref="A26:B26"/>
  </mergeCells>
  <phoneticPr fontId="0" type="noConversion"/>
  <pageMargins left="0.25" right="0.25" top="0.75" bottom="0.75" header="0.3" footer="0.3"/>
  <pageSetup paperSize="9" scale="94" fitToHeight="0" orientation="portrait" r:id="rId6"/>
  <rowBreaks count="3" manualBreakCount="3">
    <brk id="32" max="4" man="1"/>
    <brk id="52" max="4" man="1"/>
    <brk id="7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Plán 2020, 2021-2022</vt:lpstr>
      <vt:lpstr>'Příloha Plán 2020, 2021-2022'!Názvy_tisku</vt:lpstr>
      <vt:lpstr>'Příloha Plán 2020, 2021-2022'!Oblast_tisku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Messias</dc:creator>
  <cp:lastModifiedBy>Hana POLÍVKOVÁ</cp:lastModifiedBy>
  <cp:lastPrinted>2021-06-08T09:04:00Z</cp:lastPrinted>
  <dcterms:created xsi:type="dcterms:W3CDTF">2016-04-18T22:40:34Z</dcterms:created>
  <dcterms:modified xsi:type="dcterms:W3CDTF">2021-06-08T09:29:47Z</dcterms:modified>
</cp:coreProperties>
</file>